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VOF01_APP01\Village of Florida\VillageData\vofdata\Documents\Budgets\"/>
    </mc:Choice>
  </mc:AlternateContent>
  <xr:revisionPtr revIDLastSave="0" documentId="13_ncr:1_{F29068FF-C6E2-462F-9679-385B4FD568F1}" xr6:coauthVersionLast="47" xr6:coauthVersionMax="47" xr10:uidLastSave="{00000000-0000-0000-0000-000000000000}"/>
  <bookViews>
    <workbookView xWindow="-120" yWindow="-120" windowWidth="29040" windowHeight="15720" tabRatio="700" activeTab="2" xr2:uid="{00000000-000D-0000-FFFF-FFFF00000000}"/>
  </bookViews>
  <sheets>
    <sheet name="Exp Increases" sheetId="25" r:id="rId1"/>
    <sheet name="Summary" sheetId="3" r:id="rId2"/>
    <sheet name="Expenditure" sheetId="1" r:id="rId3"/>
    <sheet name="Revenue" sheetId="2" r:id="rId4"/>
  </sheets>
  <definedNames>
    <definedName name="_xlnm.Print_Titles" localSheetId="2">Expenditure!$331:$332</definedName>
  </definedNames>
  <calcPr calcId="191029"/>
</workbook>
</file>

<file path=xl/calcChain.xml><?xml version="1.0" encoding="utf-8"?>
<calcChain xmlns="http://schemas.openxmlformats.org/spreadsheetml/2006/main">
  <c r="D15" i="25" l="1"/>
  <c r="C15" i="25"/>
  <c r="D14" i="25"/>
  <c r="C14" i="25"/>
  <c r="D13" i="25"/>
  <c r="C13" i="25"/>
  <c r="D12" i="25"/>
  <c r="C12" i="25"/>
  <c r="D11" i="25"/>
  <c r="C11" i="25"/>
  <c r="D10" i="25"/>
  <c r="D9" i="25"/>
  <c r="C10" i="25"/>
  <c r="C9" i="25"/>
  <c r="D8" i="25"/>
  <c r="C8" i="25"/>
  <c r="D7" i="25"/>
  <c r="D6" i="25"/>
  <c r="E6" i="25" s="1"/>
  <c r="F6" i="25" s="1"/>
  <c r="C7" i="25"/>
  <c r="C6" i="25"/>
  <c r="D5" i="25"/>
  <c r="C5" i="25"/>
  <c r="D4" i="25"/>
  <c r="C4" i="25"/>
  <c r="E15" i="25" l="1"/>
  <c r="E7" i="25"/>
  <c r="F7" i="25" s="1"/>
  <c r="E8" i="25"/>
  <c r="F8" i="25" s="1"/>
  <c r="E9" i="25"/>
  <c r="F9" i="25" s="1"/>
  <c r="E10" i="25"/>
  <c r="F10" i="25" s="1"/>
  <c r="E11" i="25"/>
  <c r="F11" i="25" s="1"/>
  <c r="E12" i="25"/>
  <c r="F12" i="25" s="1"/>
  <c r="E13" i="25"/>
  <c r="F13" i="25" s="1"/>
  <c r="C16" i="25"/>
  <c r="D16" i="25"/>
  <c r="E5" i="25"/>
  <c r="F5" i="25" s="1"/>
  <c r="E4" i="25"/>
  <c r="E14" i="25"/>
  <c r="F14" i="25" s="1"/>
  <c r="F4" i="25" l="1"/>
  <c r="E16" i="25"/>
  <c r="F16" i="25" s="1"/>
  <c r="E252" i="1" l="1"/>
  <c r="F96" i="2"/>
  <c r="F84" i="2"/>
  <c r="F68" i="2"/>
  <c r="F49" i="2"/>
  <c r="G402" i="1" l="1"/>
  <c r="G405" i="1" s="1"/>
  <c r="G404" i="1"/>
  <c r="G379" i="1"/>
  <c r="G381" i="1" s="1"/>
  <c r="G376" i="1"/>
  <c r="G374" i="1"/>
  <c r="G368" i="1"/>
  <c r="G356" i="1"/>
  <c r="G346" i="1"/>
  <c r="G325" i="1"/>
  <c r="G323" i="1"/>
  <c r="G320" i="1"/>
  <c r="G318" i="1"/>
  <c r="G316" i="1"/>
  <c r="G310" i="1"/>
  <c r="G296" i="1"/>
  <c r="G273" i="1"/>
  <c r="G260" i="1"/>
  <c r="G332" i="1" s="1"/>
  <c r="G387" i="1" s="1"/>
  <c r="G254" i="1"/>
  <c r="G252" i="1"/>
  <c r="G248" i="1"/>
  <c r="G246" i="1"/>
  <c r="G234" i="1"/>
  <c r="G232" i="1"/>
  <c r="G223" i="1"/>
  <c r="G213" i="1"/>
  <c r="G206" i="1"/>
  <c r="G204" i="1"/>
  <c r="G199" i="1"/>
  <c r="G191" i="1"/>
  <c r="G176" i="1"/>
  <c r="G174" i="1"/>
  <c r="G172" i="1"/>
  <c r="G165" i="1"/>
  <c r="G142" i="1"/>
  <c r="G140" i="1"/>
  <c r="G138" i="1"/>
  <c r="G127" i="1"/>
  <c r="G123" i="1"/>
  <c r="G103" i="1"/>
  <c r="G101" i="1"/>
  <c r="G99" i="1"/>
  <c r="G97" i="1"/>
  <c r="G95" i="1"/>
  <c r="G93" i="1"/>
  <c r="G88" i="1"/>
  <c r="G70" i="1"/>
  <c r="G66" i="1"/>
  <c r="G63" i="1"/>
  <c r="G57" i="1"/>
  <c r="G43" i="1"/>
  <c r="G40" i="1"/>
  <c r="G29" i="1"/>
  <c r="G23" i="1"/>
  <c r="G9" i="1"/>
  <c r="G382" i="1" l="1"/>
  <c r="G326" i="1"/>
  <c r="G255" i="1"/>
  <c r="D402" i="1" l="1"/>
  <c r="C402" i="1"/>
  <c r="B73" i="2"/>
  <c r="B16" i="2"/>
  <c r="B13" i="2"/>
  <c r="C169" i="1" l="1"/>
  <c r="C129" i="1"/>
  <c r="C38" i="1"/>
  <c r="F38" i="1" l="1"/>
  <c r="E13" i="2"/>
  <c r="G96" i="2" l="1"/>
  <c r="G84" i="2"/>
  <c r="G68" i="2"/>
  <c r="G49" i="2"/>
  <c r="H404" i="1" l="1"/>
  <c r="H402" i="1"/>
  <c r="H405" i="1" s="1"/>
  <c r="H387" i="1"/>
  <c r="H379" i="1"/>
  <c r="H381" i="1" s="1"/>
  <c r="H376" i="1"/>
  <c r="H374" i="1"/>
  <c r="H368" i="1"/>
  <c r="H356" i="1"/>
  <c r="H346" i="1"/>
  <c r="H332" i="1"/>
  <c r="H325" i="1"/>
  <c r="H323" i="1"/>
  <c r="H320" i="1"/>
  <c r="H318" i="1"/>
  <c r="H316" i="1"/>
  <c r="H310" i="1"/>
  <c r="H296" i="1"/>
  <c r="H273" i="1"/>
  <c r="H260" i="1"/>
  <c r="H254" i="1"/>
  <c r="H252" i="1"/>
  <c r="H248" i="1"/>
  <c r="H246" i="1"/>
  <c r="H234" i="1"/>
  <c r="H232" i="1"/>
  <c r="H223" i="1"/>
  <c r="H213" i="1"/>
  <c r="H206" i="1"/>
  <c r="H204" i="1"/>
  <c r="H199" i="1"/>
  <c r="H191" i="1"/>
  <c r="H176" i="1"/>
  <c r="H174" i="1"/>
  <c r="H172" i="1"/>
  <c r="H165" i="1"/>
  <c r="H142" i="1"/>
  <c r="H140" i="1"/>
  <c r="H138" i="1"/>
  <c r="H127" i="1"/>
  <c r="H123" i="1"/>
  <c r="H103" i="1"/>
  <c r="H101" i="1"/>
  <c r="H99" i="1"/>
  <c r="H97" i="1"/>
  <c r="H95" i="1"/>
  <c r="H93" i="1"/>
  <c r="H88" i="1"/>
  <c r="H70" i="1"/>
  <c r="H66" i="1"/>
  <c r="H63" i="1"/>
  <c r="H57" i="1"/>
  <c r="H43" i="1"/>
  <c r="H40" i="1"/>
  <c r="H29" i="1"/>
  <c r="H23" i="1"/>
  <c r="H9" i="1"/>
  <c r="H326" i="1" l="1"/>
  <c r="H382" i="1"/>
  <c r="H255" i="1"/>
  <c r="N402" i="1" l="1"/>
  <c r="M402" i="1"/>
  <c r="L402" i="1"/>
  <c r="K402" i="1"/>
  <c r="J402" i="1"/>
  <c r="I402" i="1"/>
  <c r="I404" i="1" l="1"/>
  <c r="I387" i="1"/>
  <c r="I379" i="1"/>
  <c r="I381" i="1" s="1"/>
  <c r="I376" i="1"/>
  <c r="I374" i="1"/>
  <c r="I368" i="1"/>
  <c r="I356" i="1"/>
  <c r="I346" i="1"/>
  <c r="I332" i="1"/>
  <c r="I325" i="1"/>
  <c r="I323" i="1"/>
  <c r="I320" i="1"/>
  <c r="I318" i="1"/>
  <c r="I316" i="1"/>
  <c r="I310" i="1"/>
  <c r="I296" i="1"/>
  <c r="I273" i="1"/>
  <c r="I260" i="1"/>
  <c r="I254" i="1"/>
  <c r="I252" i="1"/>
  <c r="I248" i="1"/>
  <c r="I246" i="1"/>
  <c r="I234" i="1"/>
  <c r="I232" i="1"/>
  <c r="I223" i="1"/>
  <c r="I213" i="1"/>
  <c r="I206" i="1"/>
  <c r="I204" i="1"/>
  <c r="I199" i="1"/>
  <c r="I191" i="1"/>
  <c r="I176" i="1"/>
  <c r="I174" i="1"/>
  <c r="I172" i="1"/>
  <c r="I165" i="1"/>
  <c r="I142" i="1"/>
  <c r="I140" i="1"/>
  <c r="I138" i="1"/>
  <c r="I127" i="1"/>
  <c r="I123" i="1"/>
  <c r="I103" i="1"/>
  <c r="I101" i="1"/>
  <c r="I99" i="1"/>
  <c r="I97" i="1"/>
  <c r="I95" i="1"/>
  <c r="I93" i="1"/>
  <c r="I88" i="1"/>
  <c r="I70" i="1"/>
  <c r="I66" i="1"/>
  <c r="I63" i="1"/>
  <c r="I57" i="1"/>
  <c r="I43" i="1"/>
  <c r="I40" i="1"/>
  <c r="I29" i="1"/>
  <c r="I23" i="1"/>
  <c r="I9" i="1"/>
  <c r="I326" i="1" l="1"/>
  <c r="I405" i="1"/>
  <c r="I255" i="1"/>
  <c r="I382" i="1"/>
  <c r="F260" i="1" l="1"/>
  <c r="F332" i="1" s="1"/>
  <c r="F387" i="1" s="1"/>
  <c r="H96" i="2" l="1"/>
  <c r="H84" i="2"/>
  <c r="H68" i="2"/>
  <c r="H49" i="2" l="1"/>
  <c r="I96" i="2" l="1"/>
  <c r="I84" i="2"/>
  <c r="I68" i="2"/>
  <c r="I49" i="2"/>
  <c r="J252" i="1" l="1"/>
  <c r="D252" i="1" l="1"/>
  <c r="C252" i="1"/>
  <c r="J404" i="1" l="1"/>
  <c r="J405" i="1" s="1"/>
  <c r="J387" i="1"/>
  <c r="J379" i="1"/>
  <c r="J381" i="1" s="1"/>
  <c r="J376" i="1"/>
  <c r="J374" i="1"/>
  <c r="J368" i="1"/>
  <c r="J356" i="1"/>
  <c r="J346" i="1"/>
  <c r="J332" i="1"/>
  <c r="J325" i="1"/>
  <c r="J323" i="1"/>
  <c r="J320" i="1"/>
  <c r="J318" i="1"/>
  <c r="J316" i="1"/>
  <c r="J310" i="1"/>
  <c r="J296" i="1"/>
  <c r="J273" i="1"/>
  <c r="J260" i="1"/>
  <c r="J254" i="1"/>
  <c r="J248" i="1"/>
  <c r="J246" i="1"/>
  <c r="J234" i="1"/>
  <c r="J232" i="1"/>
  <c r="J223" i="1"/>
  <c r="J213" i="1"/>
  <c r="J206" i="1"/>
  <c r="J204" i="1"/>
  <c r="J199" i="1"/>
  <c r="J191" i="1"/>
  <c r="J176" i="1"/>
  <c r="J174" i="1"/>
  <c r="J172" i="1"/>
  <c r="J165" i="1"/>
  <c r="J142" i="1"/>
  <c r="J140" i="1"/>
  <c r="J138" i="1"/>
  <c r="J127" i="1"/>
  <c r="J123" i="1"/>
  <c r="J103" i="1"/>
  <c r="J101" i="1"/>
  <c r="J99" i="1"/>
  <c r="J97" i="1"/>
  <c r="J95" i="1"/>
  <c r="J93" i="1"/>
  <c r="J88" i="1"/>
  <c r="J70" i="1"/>
  <c r="J66" i="1"/>
  <c r="J63" i="1"/>
  <c r="J57" i="1"/>
  <c r="J43" i="1"/>
  <c r="J40" i="1"/>
  <c r="J29" i="1"/>
  <c r="J23" i="1"/>
  <c r="J9" i="1"/>
  <c r="J382" i="1" l="1"/>
  <c r="J326" i="1"/>
  <c r="J255" i="1"/>
  <c r="O402" i="1" l="1"/>
  <c r="F252" i="1" l="1"/>
  <c r="B49" i="2" l="1"/>
  <c r="C49" i="2"/>
  <c r="D103" i="1"/>
  <c r="C103" i="1"/>
  <c r="D101" i="1"/>
  <c r="C101" i="1"/>
  <c r="D99" i="1"/>
  <c r="C99" i="1"/>
  <c r="D97" i="1"/>
  <c r="C97" i="1"/>
  <c r="D95" i="1"/>
  <c r="C95" i="1"/>
  <c r="D93" i="1"/>
  <c r="C93" i="1"/>
  <c r="D9" i="1" l="1"/>
  <c r="C9" i="1"/>
  <c r="O9" i="1"/>
  <c r="N9" i="1"/>
  <c r="M9" i="1"/>
  <c r="L9" i="1"/>
  <c r="K9" i="1"/>
  <c r="F9" i="1"/>
  <c r="K346" i="1"/>
  <c r="K378" i="1"/>
  <c r="K377" i="1"/>
  <c r="K379" i="1" s="1"/>
  <c r="K381" i="1" s="1"/>
  <c r="K375" i="1"/>
  <c r="K376" i="1" s="1"/>
  <c r="K374" i="1"/>
  <c r="K368" i="1"/>
  <c r="K356" i="1"/>
  <c r="K382" i="1" l="1"/>
  <c r="K325" i="1"/>
  <c r="K322" i="1"/>
  <c r="K321" i="1"/>
  <c r="K319" i="1"/>
  <c r="K320" i="1" s="1"/>
  <c r="K317" i="1"/>
  <c r="K318" i="1" s="1"/>
  <c r="K316" i="1"/>
  <c r="K310" i="1"/>
  <c r="K296" i="1"/>
  <c r="K273" i="1"/>
  <c r="K254" i="1"/>
  <c r="K252" i="1"/>
  <c r="K248" i="1"/>
  <c r="K246" i="1"/>
  <c r="K234" i="1"/>
  <c r="K232" i="1"/>
  <c r="K223" i="1"/>
  <c r="K213" i="1"/>
  <c r="K204" i="1"/>
  <c r="K199" i="1"/>
  <c r="K191" i="1"/>
  <c r="K176" i="1"/>
  <c r="K174" i="1"/>
  <c r="K172" i="1"/>
  <c r="K165" i="1"/>
  <c r="K142" i="1"/>
  <c r="K140" i="1"/>
  <c r="K138" i="1"/>
  <c r="K123" i="1"/>
  <c r="K103" i="1"/>
  <c r="K101" i="1"/>
  <c r="K99" i="1"/>
  <c r="K97" i="1"/>
  <c r="K95" i="1"/>
  <c r="K93" i="1"/>
  <c r="K88" i="1"/>
  <c r="K70" i="1"/>
  <c r="K66" i="1"/>
  <c r="K63" i="1"/>
  <c r="K57" i="1"/>
  <c r="K43" i="1"/>
  <c r="K40" i="1"/>
  <c r="K29" i="1"/>
  <c r="K23" i="1"/>
  <c r="K323" i="1" l="1"/>
  <c r="K326" i="1" s="1"/>
  <c r="E305" i="1" l="1"/>
  <c r="E295" i="1"/>
  <c r="E292" i="1"/>
  <c r="E291" i="1"/>
  <c r="E284" i="1"/>
  <c r="E272" i="1"/>
  <c r="E271" i="1"/>
  <c r="E268" i="1"/>
  <c r="E266" i="1"/>
  <c r="E264" i="1"/>
  <c r="D79" i="2"/>
  <c r="E231" i="1"/>
  <c r="E194" i="1"/>
  <c r="E195" i="1"/>
  <c r="E188" i="1"/>
  <c r="E182" i="1"/>
  <c r="E148" i="1"/>
  <c r="E84" i="1"/>
  <c r="E77" i="1" l="1"/>
  <c r="E337" i="1" l="1"/>
  <c r="E276" i="1"/>
  <c r="D49" i="2" l="1"/>
  <c r="D16" i="3" s="1"/>
  <c r="E49" i="2"/>
  <c r="E16" i="3" s="1"/>
  <c r="E244" i="1"/>
  <c r="E222" i="1"/>
  <c r="E218" i="1"/>
  <c r="E198" i="1"/>
  <c r="E168" i="1"/>
  <c r="E164" i="1"/>
  <c r="E162" i="1"/>
  <c r="E159" i="1"/>
  <c r="E136" i="1"/>
  <c r="E76" i="1"/>
  <c r="E60" i="1"/>
  <c r="E59" i="1"/>
  <c r="E35" i="1"/>
  <c r="E33" i="1"/>
  <c r="E26" i="1"/>
  <c r="E22" i="1"/>
  <c r="E21" i="1"/>
  <c r="E18" i="1"/>
  <c r="E17" i="1"/>
  <c r="E84" i="2"/>
  <c r="E18" i="3" s="1"/>
  <c r="E96" i="2"/>
  <c r="E19" i="3" s="1"/>
  <c r="E68" i="2"/>
  <c r="E17" i="3" s="1"/>
  <c r="E53" i="2"/>
  <c r="E71" i="2" s="1"/>
  <c r="E87" i="2" s="1"/>
  <c r="D53" i="2"/>
  <c r="D71" i="2" s="1"/>
  <c r="D87" i="2" s="1"/>
  <c r="E20" i="3" l="1"/>
  <c r="D84" i="2" l="1"/>
  <c r="D18" i="3" s="1"/>
  <c r="F379" i="1" l="1"/>
  <c r="F381" i="1" s="1"/>
  <c r="F376" i="1"/>
  <c r="F374" i="1"/>
  <c r="F368" i="1"/>
  <c r="F356" i="1"/>
  <c r="F346" i="1"/>
  <c r="F325" i="1"/>
  <c r="F323" i="1"/>
  <c r="F320" i="1"/>
  <c r="F318" i="1"/>
  <c r="F316" i="1"/>
  <c r="F310" i="1"/>
  <c r="F296" i="1"/>
  <c r="F273" i="1"/>
  <c r="F326" i="1" l="1"/>
  <c r="E9" i="3" s="1"/>
  <c r="E25" i="3" s="1"/>
  <c r="F382" i="1"/>
  <c r="E10" i="3" s="1"/>
  <c r="E26" i="3" s="1"/>
  <c r="F254" i="1" l="1"/>
  <c r="F248" i="1"/>
  <c r="F246" i="1"/>
  <c r="F234" i="1"/>
  <c r="F232" i="1"/>
  <c r="F223" i="1"/>
  <c r="F213" i="1"/>
  <c r="F206" i="1"/>
  <c r="F204" i="1"/>
  <c r="F199" i="1"/>
  <c r="F191" i="1"/>
  <c r="F176" i="1"/>
  <c r="F174" i="1"/>
  <c r="F172" i="1"/>
  <c r="F165" i="1"/>
  <c r="F142" i="1"/>
  <c r="F140" i="1"/>
  <c r="F138" i="1"/>
  <c r="F127" i="1"/>
  <c r="F123" i="1"/>
  <c r="F103" i="1"/>
  <c r="F101" i="1"/>
  <c r="F99" i="1"/>
  <c r="F97" i="1"/>
  <c r="F95" i="1"/>
  <c r="F93" i="1"/>
  <c r="F88" i="1"/>
  <c r="F70" i="1"/>
  <c r="F66" i="1"/>
  <c r="F63" i="1"/>
  <c r="F57" i="1"/>
  <c r="F43" i="1"/>
  <c r="F40" i="1"/>
  <c r="F29" i="1"/>
  <c r="F23" i="1"/>
  <c r="E373" i="1"/>
  <c r="E372" i="1"/>
  <c r="E315" i="1"/>
  <c r="E314" i="1"/>
  <c r="E237" i="1"/>
  <c r="E236" i="1"/>
  <c r="E205" i="1"/>
  <c r="K205" i="1" s="1"/>
  <c r="K206" i="1" s="1"/>
  <c r="K255" i="1" s="1"/>
  <c r="E126" i="1"/>
  <c r="E125" i="1"/>
  <c r="E100" i="1"/>
  <c r="E98" i="1"/>
  <c r="E6" i="1"/>
  <c r="E9" i="1" s="1"/>
  <c r="F255" i="1" l="1"/>
  <c r="E8" i="3" s="1"/>
  <c r="M404" i="1"/>
  <c r="M405" i="1" s="1"/>
  <c r="M376" i="1"/>
  <c r="M374" i="1"/>
  <c r="M368" i="1"/>
  <c r="O356" i="1"/>
  <c r="N356" i="1"/>
  <c r="M356" i="1"/>
  <c r="M346" i="1"/>
  <c r="M325" i="1"/>
  <c r="M323" i="1"/>
  <c r="M316" i="1"/>
  <c r="M320" i="1"/>
  <c r="M310" i="1"/>
  <c r="M296" i="1"/>
  <c r="M273" i="1"/>
  <c r="O40" i="1"/>
  <c r="N40" i="1"/>
  <c r="M138" i="1"/>
  <c r="M101" i="1"/>
  <c r="M93" i="1"/>
  <c r="M95" i="1"/>
  <c r="M29" i="1"/>
  <c r="M254" i="1"/>
  <c r="M246" i="1"/>
  <c r="M248" i="1"/>
  <c r="M252" i="1"/>
  <c r="M234" i="1"/>
  <c r="M232" i="1"/>
  <c r="M223" i="1"/>
  <c r="O223" i="1"/>
  <c r="N223" i="1"/>
  <c r="M213" i="1"/>
  <c r="N282" i="1"/>
  <c r="N275" i="1"/>
  <c r="N144" i="1"/>
  <c r="M206" i="1"/>
  <c r="O204" i="1"/>
  <c r="N204" i="1"/>
  <c r="M204" i="1"/>
  <c r="M199" i="1"/>
  <c r="M191" i="1"/>
  <c r="M176" i="1"/>
  <c r="M174" i="1"/>
  <c r="M172" i="1"/>
  <c r="M165" i="1"/>
  <c r="M142" i="1"/>
  <c r="M140" i="1"/>
  <c r="O138" i="1"/>
  <c r="N138" i="1"/>
  <c r="M127" i="1"/>
  <c r="M123" i="1"/>
  <c r="M103" i="1"/>
  <c r="M99" i="1"/>
  <c r="M97" i="1"/>
  <c r="M88" i="1"/>
  <c r="M70" i="1"/>
  <c r="M66" i="1"/>
  <c r="M63" i="1"/>
  <c r="M57" i="1"/>
  <c r="M43" i="1"/>
  <c r="M40" i="1"/>
  <c r="M23" i="1"/>
  <c r="L368" i="1"/>
  <c r="L356" i="1"/>
  <c r="L346" i="1"/>
  <c r="L325" i="1"/>
  <c r="L316" i="1"/>
  <c r="L310" i="1"/>
  <c r="L296" i="1"/>
  <c r="L273" i="1"/>
  <c r="L246" i="1"/>
  <c r="L234" i="1"/>
  <c r="L232" i="1"/>
  <c r="L223" i="1"/>
  <c r="L213" i="1"/>
  <c r="L204" i="1"/>
  <c r="L199" i="1"/>
  <c r="L191" i="1"/>
  <c r="L176" i="1"/>
  <c r="L174" i="1"/>
  <c r="L172" i="1"/>
  <c r="L165" i="1"/>
  <c r="L142" i="1"/>
  <c r="L140" i="1"/>
  <c r="L138" i="1"/>
  <c r="L127" i="1"/>
  <c r="L123" i="1"/>
  <c r="L103" i="1"/>
  <c r="L99" i="1"/>
  <c r="L97" i="1"/>
  <c r="L95" i="1"/>
  <c r="L93" i="1"/>
  <c r="M326" i="1" l="1"/>
  <c r="E24" i="3"/>
  <c r="M255" i="1"/>
  <c r="L88" i="1"/>
  <c r="L70" i="1"/>
  <c r="L66" i="1"/>
  <c r="L63" i="1"/>
  <c r="L57" i="1"/>
  <c r="L43" i="1"/>
  <c r="L40" i="1"/>
  <c r="L29" i="1"/>
  <c r="L23" i="1"/>
  <c r="D70" i="1" l="1"/>
  <c r="C70" i="1"/>
  <c r="D23" i="3" l="1"/>
  <c r="C23" i="3"/>
  <c r="B23" i="3"/>
  <c r="D15" i="3"/>
  <c r="C15" i="3"/>
  <c r="B15" i="3"/>
  <c r="D7" i="3"/>
  <c r="C7" i="3"/>
  <c r="B7" i="3"/>
  <c r="C4" i="2" l="1"/>
  <c r="C53" i="2" s="1"/>
  <c r="E387" i="1"/>
  <c r="D387" i="1"/>
  <c r="C387" i="1"/>
  <c r="E332" i="1"/>
  <c r="D332" i="1"/>
  <c r="C332" i="1"/>
  <c r="E260" i="1"/>
  <c r="D260" i="1"/>
  <c r="C260" i="1"/>
  <c r="B87" i="2"/>
  <c r="B71" i="2"/>
  <c r="B53" i="2"/>
  <c r="D40" i="1"/>
  <c r="C40" i="1"/>
  <c r="D138" i="1"/>
  <c r="C138" i="1"/>
  <c r="O19" i="1"/>
  <c r="O23" i="1" s="1"/>
  <c r="N23" i="1"/>
  <c r="C23" i="1"/>
  <c r="D23" i="1"/>
  <c r="O29" i="1"/>
  <c r="N29" i="1"/>
  <c r="C29" i="1"/>
  <c r="D29" i="1"/>
  <c r="E43" i="1"/>
  <c r="O43" i="1"/>
  <c r="N43" i="1"/>
  <c r="C43" i="1"/>
  <c r="D43" i="1"/>
  <c r="O57" i="1"/>
  <c r="N57" i="1"/>
  <c r="C57" i="1"/>
  <c r="D57" i="1"/>
  <c r="O63" i="1"/>
  <c r="N63" i="1"/>
  <c r="C63" i="1"/>
  <c r="D63" i="1"/>
  <c r="E66" i="1"/>
  <c r="O66" i="1"/>
  <c r="N66" i="1"/>
  <c r="C66" i="1"/>
  <c r="D66" i="1"/>
  <c r="E70" i="1"/>
  <c r="O70" i="1"/>
  <c r="N70" i="1"/>
  <c r="O88" i="1"/>
  <c r="N88" i="1"/>
  <c r="C88" i="1"/>
  <c r="D88" i="1"/>
  <c r="O93" i="1"/>
  <c r="N93" i="1"/>
  <c r="E95" i="1"/>
  <c r="O95" i="1"/>
  <c r="N95" i="1"/>
  <c r="E97" i="1"/>
  <c r="O97" i="1"/>
  <c r="N97" i="1"/>
  <c r="E99" i="1"/>
  <c r="O99" i="1"/>
  <c r="N99" i="1"/>
  <c r="O101" i="1"/>
  <c r="N101" i="1"/>
  <c r="E103" i="1"/>
  <c r="O103" i="1"/>
  <c r="N103" i="1"/>
  <c r="O123" i="1"/>
  <c r="N123" i="1"/>
  <c r="C123" i="1"/>
  <c r="D123" i="1"/>
  <c r="O127" i="1"/>
  <c r="N127" i="1"/>
  <c r="C127" i="1"/>
  <c r="D127" i="1"/>
  <c r="E139" i="1"/>
  <c r="E140" i="1" s="1"/>
  <c r="O140" i="1"/>
  <c r="N140" i="1"/>
  <c r="C140" i="1"/>
  <c r="D140" i="1"/>
  <c r="E142" i="1"/>
  <c r="O142" i="1"/>
  <c r="N142" i="1"/>
  <c r="C142" i="1"/>
  <c r="D142" i="1"/>
  <c r="O165" i="1"/>
  <c r="N165" i="1"/>
  <c r="C165" i="1"/>
  <c r="D165" i="1"/>
  <c r="O172" i="1"/>
  <c r="N172" i="1"/>
  <c r="C172" i="1"/>
  <c r="D172" i="1"/>
  <c r="E174" i="1"/>
  <c r="O174" i="1"/>
  <c r="N174" i="1"/>
  <c r="C174" i="1"/>
  <c r="D174" i="1"/>
  <c r="E176" i="1"/>
  <c r="O176" i="1"/>
  <c r="N176" i="1"/>
  <c r="C176" i="1"/>
  <c r="D176" i="1"/>
  <c r="O191" i="1"/>
  <c r="N191" i="1"/>
  <c r="C191" i="1"/>
  <c r="D191" i="1"/>
  <c r="O199" i="1"/>
  <c r="N199" i="1"/>
  <c r="C199" i="1"/>
  <c r="D199" i="1"/>
  <c r="C204" i="1"/>
  <c r="D204" i="1"/>
  <c r="O206" i="1"/>
  <c r="N206" i="1"/>
  <c r="C206" i="1"/>
  <c r="D206" i="1"/>
  <c r="O213" i="1"/>
  <c r="N213" i="1"/>
  <c r="C213" i="1"/>
  <c r="D213" i="1"/>
  <c r="C223" i="1"/>
  <c r="D223" i="1"/>
  <c r="O232" i="1"/>
  <c r="N232" i="1"/>
  <c r="C232" i="1"/>
  <c r="D232" i="1"/>
  <c r="E234" i="1"/>
  <c r="O234" i="1"/>
  <c r="N234" i="1"/>
  <c r="C234" i="1"/>
  <c r="D234" i="1"/>
  <c r="O246" i="1"/>
  <c r="N246" i="1"/>
  <c r="C246" i="1"/>
  <c r="D246" i="1"/>
  <c r="E247" i="1"/>
  <c r="O248" i="1"/>
  <c r="N248" i="1"/>
  <c r="C248" i="1"/>
  <c r="D248" i="1"/>
  <c r="L249" i="1"/>
  <c r="L252" i="1" s="1"/>
  <c r="O252" i="1"/>
  <c r="N252" i="1"/>
  <c r="O254" i="1"/>
  <c r="N254" i="1"/>
  <c r="C254" i="1"/>
  <c r="D254" i="1"/>
  <c r="O273" i="1"/>
  <c r="N273" i="1"/>
  <c r="C273" i="1"/>
  <c r="D273" i="1"/>
  <c r="O277" i="1"/>
  <c r="O296" i="1" s="1"/>
  <c r="N296" i="1"/>
  <c r="C296" i="1"/>
  <c r="D296" i="1"/>
  <c r="O310" i="1"/>
  <c r="N310" i="1"/>
  <c r="C310" i="1"/>
  <c r="D310" i="1"/>
  <c r="O316" i="1"/>
  <c r="N316" i="1"/>
  <c r="C316" i="1"/>
  <c r="D316" i="1"/>
  <c r="L317" i="1"/>
  <c r="L318" i="1" s="1"/>
  <c r="O318" i="1"/>
  <c r="N318" i="1"/>
  <c r="C318" i="1"/>
  <c r="D318" i="1"/>
  <c r="O320" i="1"/>
  <c r="C320" i="1"/>
  <c r="D320" i="1"/>
  <c r="N321" i="1"/>
  <c r="L321" i="1"/>
  <c r="O323" i="1"/>
  <c r="N323" i="1"/>
  <c r="C323" i="1"/>
  <c r="D323" i="1"/>
  <c r="E325" i="1"/>
  <c r="O325" i="1"/>
  <c r="N325" i="1"/>
  <c r="C325" i="1"/>
  <c r="D325" i="1"/>
  <c r="O346" i="1"/>
  <c r="N346" i="1"/>
  <c r="C346" i="1"/>
  <c r="D346" i="1"/>
  <c r="C356" i="1"/>
  <c r="D356" i="1"/>
  <c r="O368" i="1"/>
  <c r="N368" i="1"/>
  <c r="C368" i="1"/>
  <c r="D368" i="1"/>
  <c r="L372" i="1"/>
  <c r="L373" i="1"/>
  <c r="O374" i="1"/>
  <c r="N374" i="1"/>
  <c r="C374" i="1"/>
  <c r="D374" i="1"/>
  <c r="O376" i="1"/>
  <c r="N376" i="1"/>
  <c r="C376" i="1"/>
  <c r="D376" i="1"/>
  <c r="L377" i="1"/>
  <c r="M377" i="1" s="1"/>
  <c r="O379" i="1"/>
  <c r="O381" i="1" s="1"/>
  <c r="N379" i="1"/>
  <c r="N381" i="1" s="1"/>
  <c r="C379" i="1"/>
  <c r="C381" i="1" s="1"/>
  <c r="D379" i="1"/>
  <c r="D381" i="1" s="1"/>
  <c r="E390" i="1"/>
  <c r="E392" i="1"/>
  <c r="E393" i="1"/>
  <c r="E394" i="1"/>
  <c r="E395" i="1"/>
  <c r="E403" i="1"/>
  <c r="O404" i="1"/>
  <c r="N404" i="1"/>
  <c r="C404" i="1"/>
  <c r="D404" i="1"/>
  <c r="B16" i="3"/>
  <c r="B68" i="2"/>
  <c r="B17" i="3" s="1"/>
  <c r="C68" i="2"/>
  <c r="C17" i="3" s="1"/>
  <c r="B84" i="2"/>
  <c r="B18" i="3" s="1"/>
  <c r="C84" i="2"/>
  <c r="C18" i="3" s="1"/>
  <c r="D92" i="2"/>
  <c r="D95" i="2"/>
  <c r="B96" i="2"/>
  <c r="B19" i="3" s="1"/>
  <c r="C96" i="2"/>
  <c r="C19" i="3" s="1"/>
  <c r="E402" i="1" l="1"/>
  <c r="D96" i="2"/>
  <c r="D19" i="3" s="1"/>
  <c r="F395" i="1"/>
  <c r="F394" i="1"/>
  <c r="F390" i="1"/>
  <c r="F393" i="1"/>
  <c r="D405" i="1"/>
  <c r="C11" i="3" s="1"/>
  <c r="C27" i="3" s="1"/>
  <c r="K403" i="1"/>
  <c r="K404" i="1" s="1"/>
  <c r="F403" i="1"/>
  <c r="F404" i="1" s="1"/>
  <c r="F392" i="1"/>
  <c r="O255" i="1"/>
  <c r="E404" i="1"/>
  <c r="N255" i="1"/>
  <c r="N405" i="1"/>
  <c r="E376" i="1"/>
  <c r="L375" i="1"/>
  <c r="L376" i="1" s="1"/>
  <c r="E323" i="1"/>
  <c r="L322" i="1"/>
  <c r="L323" i="1" s="1"/>
  <c r="E254" i="1"/>
  <c r="L253" i="1"/>
  <c r="L254" i="1" s="1"/>
  <c r="E206" i="1"/>
  <c r="L205" i="1"/>
  <c r="L206" i="1" s="1"/>
  <c r="E127" i="1"/>
  <c r="E101" i="1"/>
  <c r="L100" i="1"/>
  <c r="L101" i="1" s="1"/>
  <c r="E379" i="1"/>
  <c r="E381" i="1" s="1"/>
  <c r="L378" i="1"/>
  <c r="M378" i="1" s="1"/>
  <c r="M379" i="1" s="1"/>
  <c r="M381" i="1" s="1"/>
  <c r="M382" i="1" s="1"/>
  <c r="L374" i="1"/>
  <c r="E320" i="1"/>
  <c r="L319" i="1"/>
  <c r="L320" i="1" s="1"/>
  <c r="E318" i="1"/>
  <c r="E248" i="1"/>
  <c r="L247" i="1"/>
  <c r="L248" i="1" s="1"/>
  <c r="O326" i="1"/>
  <c r="N326" i="1"/>
  <c r="O382" i="1"/>
  <c r="C405" i="1"/>
  <c r="B11" i="3" s="1"/>
  <c r="B27" i="3" s="1"/>
  <c r="O405" i="1"/>
  <c r="N382" i="1"/>
  <c r="E223" i="1"/>
  <c r="C87" i="2"/>
  <c r="E29" i="1"/>
  <c r="C71" i="2"/>
  <c r="E40" i="1"/>
  <c r="E23" i="1"/>
  <c r="C16" i="3"/>
  <c r="B20" i="3"/>
  <c r="E316" i="1"/>
  <c r="D68" i="2"/>
  <c r="D17" i="3" s="1"/>
  <c r="E374" i="1"/>
  <c r="E213" i="1"/>
  <c r="D382" i="1"/>
  <c r="C10" i="3" s="1"/>
  <c r="C26" i="3" s="1"/>
  <c r="D326" i="1"/>
  <c r="C9" i="3" s="1"/>
  <c r="C25" i="3" s="1"/>
  <c r="E232" i="1"/>
  <c r="D255" i="1"/>
  <c r="C8" i="3" s="1"/>
  <c r="E165" i="1"/>
  <c r="E138" i="1"/>
  <c r="E93" i="1"/>
  <c r="E368" i="1"/>
  <c r="E356" i="1"/>
  <c r="C382" i="1"/>
  <c r="B10" i="3" s="1"/>
  <c r="E346" i="1"/>
  <c r="E310" i="1"/>
  <c r="E296" i="1"/>
  <c r="C326" i="1"/>
  <c r="B9" i="3" s="1"/>
  <c r="E273" i="1"/>
  <c r="E246" i="1"/>
  <c r="E204" i="1"/>
  <c r="E199" i="1"/>
  <c r="E191" i="1"/>
  <c r="E172" i="1"/>
  <c r="E123" i="1"/>
  <c r="E88" i="1"/>
  <c r="E63" i="1"/>
  <c r="E57" i="1"/>
  <c r="C255" i="1"/>
  <c r="B8" i="3" s="1"/>
  <c r="B24" i="3" s="1"/>
  <c r="F402" i="1" l="1"/>
  <c r="F405" i="1" s="1"/>
  <c r="E11" i="3" s="1"/>
  <c r="L326" i="1"/>
  <c r="E405" i="1"/>
  <c r="D11" i="3" s="1"/>
  <c r="D27" i="3" s="1"/>
  <c r="L403" i="1"/>
  <c r="L404" i="1" s="1"/>
  <c r="K405" i="1"/>
  <c r="D20" i="3"/>
  <c r="L379" i="1"/>
  <c r="L381" i="1" s="1"/>
  <c r="L255" i="1"/>
  <c r="C12" i="3"/>
  <c r="B26" i="3"/>
  <c r="B25" i="3"/>
  <c r="B12" i="3"/>
  <c r="C24" i="3"/>
  <c r="C28" i="3" s="1"/>
  <c r="C20" i="3"/>
  <c r="E382" i="1"/>
  <c r="D10" i="3" s="1"/>
  <c r="D26" i="3" s="1"/>
  <c r="E326" i="1"/>
  <c r="D9" i="3" s="1"/>
  <c r="D25" i="3" s="1"/>
  <c r="E255" i="1"/>
  <c r="D8" i="3" s="1"/>
  <c r="L405" i="1" l="1"/>
  <c r="E27" i="3"/>
  <c r="E28" i="3" s="1"/>
  <c r="E12" i="3"/>
  <c r="L382" i="1"/>
  <c r="D24" i="3"/>
  <c r="D12" i="3"/>
  <c r="B28" i="3"/>
  <c r="D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tc={2423B5E2-0F5E-4E55-98E8-C517B724417F}</author>
    <author>Marvin Geller</author>
  </authors>
  <commentList>
    <comment ref="E14" authorId="0" shapeId="0" xr:uid="{2423B5E2-0F5E-4E55-98E8-C517B724417F}">
      <text>
        <r>
          <rPr>
            <sz val="10"/>
            <rFont val="Arial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Includes new cabinets(grant of $1000)
</t>
        </r>
      </text>
    </comment>
    <comment ref="C45" authorId="1" shapeId="0" xr:uid="{F053B377-4ECD-4ACB-B4AF-F2FDEBB23AB0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See clerk tab</t>
        </r>
      </text>
    </comment>
    <comment ref="F45" authorId="1" shapeId="0" xr:uid="{00000000-0006-0000-0200-000001000000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See clerk tab</t>
        </r>
      </text>
    </comment>
    <comment ref="C48" authorId="1" shapeId="0" xr:uid="{E5F95E87-7375-443E-91FB-421E81B33A59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$84.87 * 12
Legal Shred +$100</t>
        </r>
      </text>
    </comment>
    <comment ref="F48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$84.87 * 12
Legal Shred +$100</t>
        </r>
      </text>
    </comment>
    <comment ref="C52" authorId="1" shapeId="0" xr:uid="{27AAB34D-72E5-4F21-814C-58AC863284D0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Pitney Bowes $489.90 a qtr &amp; Toshiba Copier $83.27 a month plus allowance</t>
        </r>
      </text>
    </comment>
    <comment ref="F5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Pitney Bowes $489.90 a qtr &amp; Toshiba Copier $83.27 a month plus allowance</t>
        </r>
      </text>
    </comment>
    <comment ref="J105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ARPA $11,700</t>
        </r>
      </text>
    </comment>
    <comment ref="C129" authorId="1" shapeId="0" xr:uid="{87DBF239-6D4C-4CEA-870A-A07A75E8DD33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Penny $43,974 annual salary plus increase
</t>
        </r>
      </text>
    </comment>
    <comment ref="N144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Includes Medical Insurance Buyout of $225.07
</t>
        </r>
      </text>
    </comment>
    <comment ref="D186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2+ portable toilets</t>
        </r>
      </text>
    </comment>
    <comment ref="C230" authorId="1" shapeId="0" xr:uid="{C5D3908E-9AEF-4A7D-AA69-58E744FEFB0B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Use reserve if needed
</t>
        </r>
      </text>
    </comment>
    <comment ref="F230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Use reserve if needed
</t>
        </r>
      </text>
    </comment>
    <comment ref="C242" authorId="1" shapeId="0" xr:uid="{DA1CA573-CC41-4904-AFBB-18F9DCDC9137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=3 employees at $200 biweekly plus cushion
</t>
        </r>
      </text>
    </comment>
    <comment ref="F242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=3 employees at $200 biweekly plus cushion
</t>
        </r>
      </text>
    </comment>
    <comment ref="N275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Includes Medical Insurance Buyout of $542.70
</t>
        </r>
      </text>
    </comment>
    <comment ref="N282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Includes Fuel for Generator
</t>
        </r>
      </text>
    </comment>
    <comment ref="C354" authorId="1" shapeId="0" xr:uid="{291E17B6-8F4B-4684-9DE9-2693B9934302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Allocation per Tim</t>
        </r>
      </text>
    </comment>
    <comment ref="F354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Allocation per Tim</t>
        </r>
      </text>
    </comment>
    <comment ref="C355" authorId="1" shapeId="0" xr:uid="{641C2A53-F2C8-45D6-9879-83B96A221A10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Allocation per Tim</t>
        </r>
      </text>
    </comment>
    <comment ref="F355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Allocation per Tim</t>
        </r>
      </text>
    </comment>
    <comment ref="C358" authorId="1" shapeId="0" xr:uid="{F8D22EE1-F465-42E9-BD62-17705037BE00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Includes Repairs &amp; Maint from 3rd parties based on JCO</t>
        </r>
      </text>
    </comment>
    <comment ref="F358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Includes Repairs &amp; Maint from 3rd parties based on JCO</t>
        </r>
      </text>
    </comment>
    <comment ref="I361" authorId="1" shapeId="0" xr:uid="{00000000-0006-0000-0200-000011000000}">
      <text>
        <r>
          <rPr>
            <b/>
            <sz val="9"/>
            <color indexed="81"/>
            <rFont val="Tahoma"/>
            <charset val="1"/>
          </rPr>
          <t>Marvin Geller:
ARPA Funds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Marvin</author>
  </authors>
  <commentList>
    <comment ref="B5" authorId="0" shapeId="0" xr:uid="{46456F6F-D20F-4676-832F-4807E2731411}">
      <text>
        <r>
          <rPr>
            <b/>
            <sz val="9"/>
            <color indexed="81"/>
            <rFont val="Tahoma"/>
            <charset val="1"/>
          </rPr>
          <t>Marvin:</t>
        </r>
        <r>
          <rPr>
            <sz val="9"/>
            <color indexed="81"/>
            <rFont val="Tahoma"/>
            <charset val="1"/>
          </rPr>
          <t xml:space="preserve">
1.5% increase
</t>
        </r>
      </text>
    </comment>
    <comment ref="E5" authorId="0" shapeId="0" xr:uid="{CC6B747B-F401-4995-81F6-511B099BAFD4}">
      <text>
        <r>
          <rPr>
            <b/>
            <sz val="9"/>
            <color indexed="81"/>
            <rFont val="Tahoma"/>
            <charset val="1"/>
          </rPr>
          <t>Marvin:</t>
        </r>
        <r>
          <rPr>
            <sz val="9"/>
            <color indexed="81"/>
            <rFont val="Tahoma"/>
            <charset val="1"/>
          </rPr>
          <t xml:space="preserve">
3.59% increase
</t>
        </r>
      </text>
    </comment>
  </commentList>
</comments>
</file>

<file path=xl/sharedStrings.xml><?xml version="1.0" encoding="utf-8"?>
<sst xmlns="http://schemas.openxmlformats.org/spreadsheetml/2006/main" count="946" uniqueCount="767">
  <si>
    <t>Account Description</t>
  </si>
  <si>
    <t xml:space="preserve"> Totals</t>
  </si>
  <si>
    <t xml:space="preserve">Judicial Postage                        </t>
  </si>
  <si>
    <t xml:space="preserve">Mayor Salaries                          </t>
  </si>
  <si>
    <t xml:space="preserve">Mayor Cell Phone                        </t>
  </si>
  <si>
    <t xml:space="preserve">Treasurer Equipment                     </t>
  </si>
  <si>
    <t xml:space="preserve">Bank Charges                            </t>
  </si>
  <si>
    <t xml:space="preserve">Treasurer Bank Charges                  </t>
  </si>
  <si>
    <t xml:space="preserve">Clerk Salaries                          </t>
  </si>
  <si>
    <t xml:space="preserve">Clerk Equipment                         </t>
  </si>
  <si>
    <t xml:space="preserve">Clerk Advertising                       </t>
  </si>
  <si>
    <t xml:space="preserve">Clerk Equipment Rental                  </t>
  </si>
  <si>
    <t xml:space="preserve">Clerk Grant Writer Fees                 </t>
  </si>
  <si>
    <t xml:space="preserve">Legal Salaries                          </t>
  </si>
  <si>
    <t xml:space="preserve">Office Furniture                        </t>
  </si>
  <si>
    <t xml:space="preserve">Office Renovations                      </t>
  </si>
  <si>
    <t xml:space="preserve">Office Generator                        </t>
  </si>
  <si>
    <t xml:space="preserve">Senior Center Salaries                  </t>
  </si>
  <si>
    <t xml:space="preserve">Garage Maintenance                      </t>
  </si>
  <si>
    <t xml:space="preserve">Police Equipment                        </t>
  </si>
  <si>
    <t xml:space="preserve">Police Supplies                         </t>
  </si>
  <si>
    <t xml:space="preserve">Police Uniforms                         </t>
  </si>
  <si>
    <t xml:space="preserve">Police Medical Expense                  </t>
  </si>
  <si>
    <t xml:space="preserve">Police Postage                          </t>
  </si>
  <si>
    <t xml:space="preserve">Police Cell Phone                       </t>
  </si>
  <si>
    <t xml:space="preserve">Police Drinking Water                   </t>
  </si>
  <si>
    <t xml:space="preserve">Highway Salaries                        </t>
  </si>
  <si>
    <t xml:space="preserve">Medical Insurance Buyout                </t>
  </si>
  <si>
    <t xml:space="preserve">Planning Board Salaries                 </t>
  </si>
  <si>
    <t xml:space="preserve">Sanitation Supplies                     </t>
  </si>
  <si>
    <t xml:space="preserve">Sanitation Equipment                    </t>
  </si>
  <si>
    <t xml:space="preserve">Association Dues                        </t>
  </si>
  <si>
    <t xml:space="preserve">Postage                                 </t>
  </si>
  <si>
    <t xml:space="preserve">Office Supplies                         </t>
  </si>
  <si>
    <t xml:space="preserve">Plant Testing                           </t>
  </si>
  <si>
    <t xml:space="preserve">Plant Office Supplies                   </t>
  </si>
  <si>
    <t xml:space="preserve">Glenmere Lake Dam Repair                </t>
  </si>
  <si>
    <t xml:space="preserve">Glenmere Dam Engineering                </t>
  </si>
  <si>
    <t xml:space="preserve">Glenmere Lake Permits                   </t>
  </si>
  <si>
    <t xml:space="preserve">Advertising                             </t>
  </si>
  <si>
    <t xml:space="preserve">Pump Station Electric                   </t>
  </si>
  <si>
    <t xml:space="preserve">Pump Station Repairs                    </t>
  </si>
  <si>
    <t xml:space="preserve">Sewer Line Inspections                  </t>
  </si>
  <si>
    <t xml:space="preserve">Sewer Plant Chemicals                   </t>
  </si>
  <si>
    <t xml:space="preserve">Sewer Plant Repairs                     </t>
  </si>
  <si>
    <t xml:space="preserve">Real Estate Taxes                       </t>
  </si>
  <si>
    <t xml:space="preserve">Gross Receipts Tax                      </t>
  </si>
  <si>
    <t xml:space="preserve">Clerk Fees                              </t>
  </si>
  <si>
    <t xml:space="preserve">Police Fees                             </t>
  </si>
  <si>
    <t xml:space="preserve">Safety Inspection Fees                  </t>
  </si>
  <si>
    <t xml:space="preserve">Zoning Fees                             </t>
  </si>
  <si>
    <t xml:space="preserve">Planning Fees                           </t>
  </si>
  <si>
    <t xml:space="preserve">Permits                                 </t>
  </si>
  <si>
    <t xml:space="preserve">Special Municipal Aid                   </t>
  </si>
  <si>
    <t xml:space="preserve">Mortgage Tax Aid                        </t>
  </si>
  <si>
    <t>Water Fund Expenditures</t>
  </si>
  <si>
    <t>General Fund Expenditures</t>
  </si>
  <si>
    <t>Sewer Fund Expenditures</t>
  </si>
  <si>
    <t xml:space="preserve">                                     Total Sewer Fund Expenditures</t>
  </si>
  <si>
    <t xml:space="preserve">                                  Total General Fund Expenditures</t>
  </si>
  <si>
    <t xml:space="preserve">                                     Total Water Fund Expenditures</t>
  </si>
  <si>
    <t>General Fund</t>
  </si>
  <si>
    <t>Water Fund</t>
  </si>
  <si>
    <t>Sewer Fund</t>
  </si>
  <si>
    <t xml:space="preserve">                                         Total Expenditures All Funds</t>
  </si>
  <si>
    <t>Total Revenues All Funds</t>
  </si>
  <si>
    <t xml:space="preserve">                                              Total Revenues All Funds</t>
  </si>
  <si>
    <t>General Fund Revenues</t>
  </si>
  <si>
    <t>Water Fund Revenues</t>
  </si>
  <si>
    <t>Sewer Fund Revenues</t>
  </si>
  <si>
    <t>Net Balance</t>
  </si>
  <si>
    <t xml:space="preserve">                                                    Net Balance All Funds</t>
  </si>
  <si>
    <t>Total Expenditures All Funds</t>
  </si>
  <si>
    <t xml:space="preserve">                                Total General Fund Revenues</t>
  </si>
  <si>
    <t xml:space="preserve">                                   Total Water Fund Revenues</t>
  </si>
  <si>
    <t xml:space="preserve">                                   Total Sewer Fund Revenues</t>
  </si>
  <si>
    <t xml:space="preserve">Real Estate Taxes - Pilots              </t>
  </si>
  <si>
    <t xml:space="preserve">Late Payment Penalties                  </t>
  </si>
  <si>
    <t xml:space="preserve">Orange County Sales Tax Aid             </t>
  </si>
  <si>
    <t xml:space="preserve">Franchise Tax                           </t>
  </si>
  <si>
    <t xml:space="preserve">Public Safety Services - Other Govts    </t>
  </si>
  <si>
    <t xml:space="preserve">Interest Income - General Fund          </t>
  </si>
  <si>
    <t xml:space="preserve">Interest Income - GF Equipment Reserve  </t>
  </si>
  <si>
    <t xml:space="preserve">Library Rent                            </t>
  </si>
  <si>
    <t xml:space="preserve">Cell Tower Rent                         </t>
  </si>
  <si>
    <t xml:space="preserve">Justice Court Fines and Fees            </t>
  </si>
  <si>
    <t xml:space="preserve">Miscellaneous Other Income              </t>
  </si>
  <si>
    <t xml:space="preserve">Parks Usage Fees                        </t>
  </si>
  <si>
    <t xml:space="preserve">Insurance Recoveries                    </t>
  </si>
  <si>
    <t xml:space="preserve">Revenue Sharing - AIM                   </t>
  </si>
  <si>
    <t xml:space="preserve">State Aid - Per Capita Aid              </t>
  </si>
  <si>
    <t xml:space="preserve">County DWI/DUI Aid                      </t>
  </si>
  <si>
    <t xml:space="preserve">State Aid - Youth Recreation            </t>
  </si>
  <si>
    <t xml:space="preserve">Chips Aid                               </t>
  </si>
  <si>
    <t xml:space="preserve">Town of Warwick - Youth Recreation Aid  </t>
  </si>
  <si>
    <t xml:space="preserve">Appropriated Fund Balance               </t>
  </si>
  <si>
    <t xml:space="preserve">Metered Water Billings                  </t>
  </si>
  <si>
    <t xml:space="preserve">Unmetered Water Billings                </t>
  </si>
  <si>
    <t xml:space="preserve">Sales to Other Governments              </t>
  </si>
  <si>
    <t xml:space="preserve">Water Service Charges                   </t>
  </si>
  <si>
    <t xml:space="preserve">Interest Income - Water Fund            </t>
  </si>
  <si>
    <t xml:space="preserve">Interest Income - WF Capital Reserve    </t>
  </si>
  <si>
    <t xml:space="preserve">Water Overpayments                      </t>
  </si>
  <si>
    <t xml:space="preserve">Sewer Billings                          </t>
  </si>
  <si>
    <t xml:space="preserve">Sewer Service Charges                   </t>
  </si>
  <si>
    <t xml:space="preserve">Sewer Billings - County Jail            </t>
  </si>
  <si>
    <t xml:space="preserve">Interest Income - Sewer Fund            </t>
  </si>
  <si>
    <t xml:space="preserve">Interest Income - SF Repair Reserve     </t>
  </si>
  <si>
    <t xml:space="preserve">Interest Income - SF Capital Reserve    </t>
  </si>
  <si>
    <t xml:space="preserve">Sewer Overpayments                      </t>
  </si>
  <si>
    <t xml:space="preserve">Sewer Capital Reserve Charge            </t>
  </si>
  <si>
    <t xml:space="preserve">Board of Trustees Expenditures Category </t>
  </si>
  <si>
    <t xml:space="preserve">Board of Trustees Contract Services     </t>
  </si>
  <si>
    <t xml:space="preserve">Judicial Expenditures Category          </t>
  </si>
  <si>
    <t xml:space="preserve">Judicial Schools and Conferences        </t>
  </si>
  <si>
    <t xml:space="preserve">Judicial Stenographer Contract Services </t>
  </si>
  <si>
    <t xml:space="preserve">Judicial Contract Services              </t>
  </si>
  <si>
    <t xml:space="preserve">Judicial Mileage                        </t>
  </si>
  <si>
    <t xml:space="preserve">Judicial Uniforms                       </t>
  </si>
  <si>
    <t xml:space="preserve">Executive Expenditures Category         </t>
  </si>
  <si>
    <t xml:space="preserve">Mayor Department Contract Services      </t>
  </si>
  <si>
    <t xml:space="preserve">Mayor Travel and Conference             </t>
  </si>
  <si>
    <t xml:space="preserve">Treasurer Expenditures Category         </t>
  </si>
  <si>
    <t xml:space="preserve">Treasurer Salaries                      </t>
  </si>
  <si>
    <t xml:space="preserve">Treasurer Office Supplies               </t>
  </si>
  <si>
    <t xml:space="preserve">Treasurer Travel and Conference         </t>
  </si>
  <si>
    <t xml:space="preserve">Assessor Expenditures Category          </t>
  </si>
  <si>
    <t xml:space="preserve">Clerk Expenditures Category             </t>
  </si>
  <si>
    <t xml:space="preserve">Clerk Printing and Supplies             </t>
  </si>
  <si>
    <t xml:space="preserve">Clerk Contract Services                 </t>
  </si>
  <si>
    <t xml:space="preserve">Clerk Travel and Conference             </t>
  </si>
  <si>
    <t xml:space="preserve">Clerk Postage                           </t>
  </si>
  <si>
    <t xml:space="preserve">Clerk Code Book Update                  </t>
  </si>
  <si>
    <t xml:space="preserve">Clerk Village Web Site                  </t>
  </si>
  <si>
    <t xml:space="preserve">Legal Expenditures Category             </t>
  </si>
  <si>
    <t xml:space="preserve">Legal Travel and Conference             </t>
  </si>
  <si>
    <t xml:space="preserve">Legal Contract Services                 </t>
  </si>
  <si>
    <t xml:space="preserve">Legal Fees - Justice Court              </t>
  </si>
  <si>
    <t xml:space="preserve">Engineer Contract Services              </t>
  </si>
  <si>
    <t xml:space="preserve">Election Expenditures Category          </t>
  </si>
  <si>
    <t xml:space="preserve">Election Contractual Services           </t>
  </si>
  <si>
    <t xml:space="preserve">Building Expenditures Category          </t>
  </si>
  <si>
    <t xml:space="preserve">Senior Center Utilities                 </t>
  </si>
  <si>
    <t xml:space="preserve">State Police Office Utilities           </t>
  </si>
  <si>
    <t xml:space="preserve">Office Cleaning Contract Services       </t>
  </si>
  <si>
    <t xml:space="preserve">Office Heat and Electric                </t>
  </si>
  <si>
    <t xml:space="preserve">Office Building Maintenance             </t>
  </si>
  <si>
    <t xml:space="preserve">Senior Center Telephone Expenditures    </t>
  </si>
  <si>
    <t>Senior Center Cleaning Contract Services</t>
  </si>
  <si>
    <t xml:space="preserve">Central Garage Expenditures Category    </t>
  </si>
  <si>
    <t xml:space="preserve">Garage Heat and Electric                </t>
  </si>
  <si>
    <t xml:space="preserve">Unallocated Insurance Expenditures      </t>
  </si>
  <si>
    <t xml:space="preserve">Municipal Association Dues              </t>
  </si>
  <si>
    <t xml:space="preserve">General Fund Contingency                </t>
  </si>
  <si>
    <t xml:space="preserve">Judgements and Claims                   </t>
  </si>
  <si>
    <t xml:space="preserve">Police Expenditures Category            </t>
  </si>
  <si>
    <t xml:space="preserve">Police Salaries                         </t>
  </si>
  <si>
    <t xml:space="preserve">Police Fuel - Gas                       </t>
  </si>
  <si>
    <t xml:space="preserve">Police Car Expenditures                 </t>
  </si>
  <si>
    <t xml:space="preserve">Police Station Maintenance              </t>
  </si>
  <si>
    <t xml:space="preserve">Police Station Contract Cleaning        </t>
  </si>
  <si>
    <t xml:space="preserve">Police Accident Claims                  </t>
  </si>
  <si>
    <t xml:space="preserve">Fire Inspector Expenditures Category    </t>
  </si>
  <si>
    <t xml:space="preserve">Fire Inspector Salaries                 </t>
  </si>
  <si>
    <t xml:space="preserve">Building Inspector Contract Services    </t>
  </si>
  <si>
    <t xml:space="preserve">Animal Control Contract Services        </t>
  </si>
  <si>
    <t xml:space="preserve">Highway Expenditures Category           </t>
  </si>
  <si>
    <t xml:space="preserve">Highway Oil and Chips Salaries          </t>
  </si>
  <si>
    <t xml:space="preserve">Highway Parking Lot Salaries            </t>
  </si>
  <si>
    <t xml:space="preserve">Highway Equipment                       </t>
  </si>
  <si>
    <t xml:space="preserve">Highway Equipment Maintenance           </t>
  </si>
  <si>
    <t xml:space="preserve">Highway Materials and Supplies          </t>
  </si>
  <si>
    <t xml:space="preserve">Highway Fuel - Diesel                   </t>
  </si>
  <si>
    <t xml:space="preserve">Highway Fuel - Gas                      </t>
  </si>
  <si>
    <t xml:space="preserve">Street Oiling Project Expenditures      </t>
  </si>
  <si>
    <t xml:space="preserve">Chips Project Expenditures              </t>
  </si>
  <si>
    <t xml:space="preserve">Highway Medical Expenditures            </t>
  </si>
  <si>
    <t xml:space="preserve">Highway Department Training             </t>
  </si>
  <si>
    <t xml:space="preserve">Highway Parking Lot Repairs             </t>
  </si>
  <si>
    <t xml:space="preserve">Highway Road Repairs                    </t>
  </si>
  <si>
    <t xml:space="preserve">Highway Security System                 </t>
  </si>
  <si>
    <t xml:space="preserve">Snow Removal Expenditures Category      </t>
  </si>
  <si>
    <t xml:space="preserve">Snow Removal Salaries                   </t>
  </si>
  <si>
    <t xml:space="preserve">Snow Removal Contract Services          </t>
  </si>
  <si>
    <t xml:space="preserve">Snow Removal Materials and Supplies     </t>
  </si>
  <si>
    <t xml:space="preserve">Street Light Expenditures               </t>
  </si>
  <si>
    <t xml:space="preserve">Parks Expenditures Category             </t>
  </si>
  <si>
    <t xml:space="preserve">Mapes and Seward Property Salaries      </t>
  </si>
  <si>
    <t xml:space="preserve">Parks Capital Improvements              </t>
  </si>
  <si>
    <t xml:space="preserve">Parks Electric                          </t>
  </si>
  <si>
    <t xml:space="preserve">Parks Contract Services                 </t>
  </si>
  <si>
    <t xml:space="preserve">Parks - Hempstead Pond Aerator          </t>
  </si>
  <si>
    <t xml:space="preserve">Parks - Glenmere Lake Park Electric     </t>
  </si>
  <si>
    <t xml:space="preserve">Mapes and Seward Property Utilities     </t>
  </si>
  <si>
    <t xml:space="preserve">Mapes and Seward Property Maintenance   </t>
  </si>
  <si>
    <t xml:space="preserve">Youth Recreation Expenditures Category  </t>
  </si>
  <si>
    <t xml:space="preserve">Youth Recreation Salaries               </t>
  </si>
  <si>
    <t xml:space="preserve">Youth Recreation Staff Development      </t>
  </si>
  <si>
    <t xml:space="preserve">Youth Recreation Entertainment          </t>
  </si>
  <si>
    <t xml:space="preserve">Scout Projects Expenditures             </t>
  </si>
  <si>
    <t xml:space="preserve">Zoning Board Expenditures Category      </t>
  </si>
  <si>
    <t xml:space="preserve">Zoning Board Salaries                   </t>
  </si>
  <si>
    <t xml:space="preserve">Zoning Board Postage                    </t>
  </si>
  <si>
    <t xml:space="preserve">Planning Board Expenditures Category    </t>
  </si>
  <si>
    <t xml:space="preserve">Planning Board Postage                  </t>
  </si>
  <si>
    <t xml:space="preserve">Sanitation Expenditures Category        </t>
  </si>
  <si>
    <t xml:space="preserve">Sanitation Salaries                     </t>
  </si>
  <si>
    <t xml:space="preserve">Sanitation Fuel - Diesel                </t>
  </si>
  <si>
    <t xml:space="preserve">Sanitation Landfill Charges             </t>
  </si>
  <si>
    <t xml:space="preserve">Flood and Erosion Control               </t>
  </si>
  <si>
    <t xml:space="preserve">Tree Maintenance Expenditures           </t>
  </si>
  <si>
    <t xml:space="preserve">Benefits Expenditures Category          </t>
  </si>
  <si>
    <t xml:space="preserve">Employee State Retirement Contributions </t>
  </si>
  <si>
    <t xml:space="preserve">Employer FICA and Medicare Expenditures </t>
  </si>
  <si>
    <t xml:space="preserve">Workmens Compensation Expenditures      </t>
  </si>
  <si>
    <t xml:space="preserve">Unemployment Insurance Expenditures     </t>
  </si>
  <si>
    <t xml:space="preserve">Medical Insurance Expenditures          </t>
  </si>
  <si>
    <t xml:space="preserve">Disability Insurance Expenditures       </t>
  </si>
  <si>
    <t xml:space="preserve">Employee Identity Protection            </t>
  </si>
  <si>
    <t xml:space="preserve">Employer MTA Tax Expenditures           </t>
  </si>
  <si>
    <t xml:space="preserve">Transfer to Capital Equipment Reserve   </t>
  </si>
  <si>
    <t xml:space="preserve">Transfer to Capital Fund                </t>
  </si>
  <si>
    <t>Engineer Expenditures Category</t>
  </si>
  <si>
    <t xml:space="preserve">Administrative Expenditures Category    </t>
  </si>
  <si>
    <t xml:space="preserve">Building Inspector Salaries             </t>
  </si>
  <si>
    <t xml:space="preserve">Training and Conference Expenditures    </t>
  </si>
  <si>
    <t xml:space="preserve">Office Renovations and Repairs          </t>
  </si>
  <si>
    <t xml:space="preserve">Purification Expenditures Category      </t>
  </si>
  <si>
    <t xml:space="preserve">Plant Operator Salaries                 </t>
  </si>
  <si>
    <t xml:space="preserve">Glenmere Lake Water Aeration            </t>
  </si>
  <si>
    <t xml:space="preserve">Plant Chemicals                         </t>
  </si>
  <si>
    <t xml:space="preserve">Plant Operator Training                 </t>
  </si>
  <si>
    <t xml:space="preserve">Sludge Removal Fees                     </t>
  </si>
  <si>
    <t xml:space="preserve">Water Laborer Salaries                  </t>
  </si>
  <si>
    <t xml:space="preserve">Distribution Equipment                  </t>
  </si>
  <si>
    <t xml:space="preserve">Distribution Supplies                   </t>
  </si>
  <si>
    <t xml:space="preserve">Distribution Vehicle Expense            </t>
  </si>
  <si>
    <t xml:space="preserve">Distribution Training and Conferences   </t>
  </si>
  <si>
    <t xml:space="preserve">Distribution Advertisement              </t>
  </si>
  <si>
    <t xml:space="preserve">Distribution Mapping                    </t>
  </si>
  <si>
    <t xml:space="preserve">Transfer to Capital Projects            </t>
  </si>
  <si>
    <t xml:space="preserve">Debt Principal                          </t>
  </si>
  <si>
    <t xml:space="preserve">Debt Interest                           </t>
  </si>
  <si>
    <t xml:space="preserve">Transportation and Distribution Exp Category </t>
  </si>
  <si>
    <t>Water Department Contingency</t>
  </si>
  <si>
    <t xml:space="preserve">Sewer Permits                           </t>
  </si>
  <si>
    <t xml:space="preserve">Mass Mailing Expenditures               </t>
  </si>
  <si>
    <t xml:space="preserve">Office Equipment                        </t>
  </si>
  <si>
    <t xml:space="preserve">Sewer Line Salaries                     </t>
  </si>
  <si>
    <t xml:space="preserve">Sewer Line Repairs                      </t>
  </si>
  <si>
    <t xml:space="preserve">Sewer Line Fuel - Gas                   </t>
  </si>
  <si>
    <t xml:space="preserve">Sewer Plant Expenditures Category       </t>
  </si>
  <si>
    <t xml:space="preserve">Sewer Plant Sludge Removal              </t>
  </si>
  <si>
    <t xml:space="preserve">Sewer Plant Professional Fees           </t>
  </si>
  <si>
    <t xml:space="preserve">Transfer to Repair Reserve              </t>
  </si>
  <si>
    <t xml:space="preserve">Transfer to Sewer Capital Reserve       </t>
  </si>
  <si>
    <t xml:space="preserve">Sewer Capital Improvements              </t>
  </si>
  <si>
    <t xml:space="preserve">Sewer Line and Pump Station Exp Category     </t>
  </si>
  <si>
    <t xml:space="preserve">Justice Salaries                        </t>
  </si>
  <si>
    <t xml:space="preserve">Justice Clerk Salaries                  </t>
  </si>
  <si>
    <t xml:space="preserve">Justice Bailiff Salaries                </t>
  </si>
  <si>
    <t xml:space="preserve">Building Maintenance Salaries          </t>
  </si>
  <si>
    <t>Building Secretary Contract Services</t>
  </si>
  <si>
    <t>Water Plant Professional Fees</t>
  </si>
  <si>
    <t>Planning Board Advertising</t>
  </si>
  <si>
    <t>Police Training Expenditures</t>
  </si>
  <si>
    <t>Real Estate Tax Expenditures</t>
  </si>
  <si>
    <t>2018 Actual</t>
  </si>
  <si>
    <t>2013-2017 Avg</t>
  </si>
  <si>
    <t>2014-2017 Avg</t>
  </si>
  <si>
    <t>Sewer Department Contingency</t>
  </si>
  <si>
    <t xml:space="preserve">Highway Department Clothing Allowance  </t>
  </si>
  <si>
    <t>Capital Fund Expenditures</t>
  </si>
  <si>
    <t>2019 Actual</t>
  </si>
  <si>
    <t xml:space="preserve">Mapes House Expenditures                </t>
  </si>
  <si>
    <t xml:space="preserve">Highview Avenue Water Main              </t>
  </si>
  <si>
    <t xml:space="preserve">Randall Street Water Main Replacement   </t>
  </si>
  <si>
    <t>Sewer Line Replacement</t>
  </si>
  <si>
    <t xml:space="preserve">                                    Total Capital Fund Expenditures</t>
  </si>
  <si>
    <t>Capital Fund</t>
  </si>
  <si>
    <t>Capital Fund Revenues</t>
  </si>
  <si>
    <t xml:space="preserve">Interest Income - Bank Money Market     </t>
  </si>
  <si>
    <t>Scanlon Ave Water Grant</t>
  </si>
  <si>
    <t xml:space="preserve">                                  Total Capital Fund Revenues</t>
  </si>
  <si>
    <t xml:space="preserve">Youth Recreation Fees       </t>
  </si>
  <si>
    <t xml:space="preserve">Sewer Line Fuel - Diesel        </t>
  </si>
  <si>
    <t xml:space="preserve">Treasurer Edmunds Software Charge                      </t>
  </si>
  <si>
    <t xml:space="preserve">Treasurer Computer Equipment and Services             </t>
  </si>
  <si>
    <t xml:space="preserve">Judicial Computer Equipment and Services         </t>
  </si>
  <si>
    <t>General Computer and Video Expenditures</t>
  </si>
  <si>
    <t xml:space="preserve">Clerk Computer Equipment and Services                 </t>
  </si>
  <si>
    <t xml:space="preserve">Police Computer Equipment and Services       </t>
  </si>
  <si>
    <t xml:space="preserve">Police Security System Equipment and Services                 </t>
  </si>
  <si>
    <t xml:space="preserve">Highway Computer Equipment and Services               </t>
  </si>
  <si>
    <t xml:space="preserve">Highway Fuel Tank Maintenance               </t>
  </si>
  <si>
    <t xml:space="preserve">Office Computer Equipment and Services </t>
  </si>
  <si>
    <t xml:space="preserve">Office Computer Equipment and Services            </t>
  </si>
  <si>
    <t xml:space="preserve">Sewer Plant Computer Equipment and Services                 </t>
  </si>
  <si>
    <t xml:space="preserve">Judicial Equipment and Supplies                       </t>
  </si>
  <si>
    <t xml:space="preserve">Judicial Telephone and Internet                      </t>
  </si>
  <si>
    <t xml:space="preserve">Treasurer Association Dues   </t>
  </si>
  <si>
    <t xml:space="preserve">Office Telephone and Internet                        </t>
  </si>
  <si>
    <t xml:space="preserve">State Police Office Maintenance and Utilities         </t>
  </si>
  <si>
    <t xml:space="preserve">Senior Center Maintenance and Supplies                  </t>
  </si>
  <si>
    <t xml:space="preserve">Police Telephone and Internet                       </t>
  </si>
  <si>
    <t xml:space="preserve">Police Heat and Electric                 </t>
  </si>
  <si>
    <t xml:space="preserve">Fire Inspector School Expenditures               </t>
  </si>
  <si>
    <t>Snow Equipment Maintenance</t>
  </si>
  <si>
    <t xml:space="preserve">Snow Removal - Salt Barn Expenditures     </t>
  </si>
  <si>
    <t xml:space="preserve">Parks Equipment and Supplies                       </t>
  </si>
  <si>
    <t xml:space="preserve">Parks Telephone and Internet                         </t>
  </si>
  <si>
    <t xml:space="preserve">Parks Maintenance             </t>
  </si>
  <si>
    <t>Youth Recreation Maintenance</t>
  </si>
  <si>
    <t xml:space="preserve">Youth Recreation Equipment and Supplies             </t>
  </si>
  <si>
    <t xml:space="preserve">Youth Recreation Rental Expenditures                   </t>
  </si>
  <si>
    <t xml:space="preserve">Zoning Board Equipment and Supplies                   </t>
  </si>
  <si>
    <t xml:space="preserve">Zoning Board School Expenditures                </t>
  </si>
  <si>
    <t xml:space="preserve">Zoning Board Advertising                    </t>
  </si>
  <si>
    <t xml:space="preserve">Planning Board Equipment and Supplies                 </t>
  </si>
  <si>
    <t xml:space="preserve">Planning Board School Expenditures               </t>
  </si>
  <si>
    <t>Planning Board Telephone and Internet</t>
  </si>
  <si>
    <t xml:space="preserve">Sanitation Equipment Maintenance      </t>
  </si>
  <si>
    <t xml:space="preserve">Capital Plant Equipment                     </t>
  </si>
  <si>
    <t xml:space="preserve">Plant Operator Contract Services                 </t>
  </si>
  <si>
    <t xml:space="preserve">Plant Heat and Electric                          </t>
  </si>
  <si>
    <t xml:space="preserve">Plant Telephone and Internet                        </t>
  </si>
  <si>
    <t xml:space="preserve">Plant Equipment and Supplies                          </t>
  </si>
  <si>
    <t xml:space="preserve">Plant Vehicle Maintenance </t>
  </si>
  <si>
    <t xml:space="preserve">Plant Vehicle Fuel - Gas                      </t>
  </si>
  <si>
    <t xml:space="preserve">Plant Maintenance and Repairs                </t>
  </si>
  <si>
    <t xml:space="preserve">Plant Clothing Allowance                      </t>
  </si>
  <si>
    <t xml:space="preserve">Glenmere Lake Aeration Electric                       </t>
  </si>
  <si>
    <t>Distribution Maintenance and Repairs</t>
  </si>
  <si>
    <t xml:space="preserve">Distribution Heat and Electric                   </t>
  </si>
  <si>
    <t xml:space="preserve">Distribution Telephone and Internet                 </t>
  </si>
  <si>
    <t xml:space="preserve">Office Renovations and Repairs                      </t>
  </si>
  <si>
    <t xml:space="preserve">Sewer Line Equipment and Supplies                    </t>
  </si>
  <si>
    <t>Plant Operator Contract Services</t>
  </si>
  <si>
    <t xml:space="preserve">Sewer Plant Heat and Electric                    </t>
  </si>
  <si>
    <t xml:space="preserve">Sewer Plant Telephone and Internet                  </t>
  </si>
  <si>
    <t xml:space="preserve">Board of Trustees Salaries              </t>
  </si>
  <si>
    <t xml:space="preserve">Assessor Contract Services                  </t>
  </si>
  <si>
    <t xml:space="preserve">Public Health Registrar Expenditures </t>
  </si>
  <si>
    <t xml:space="preserve">Police Retirement Contributions                      </t>
  </si>
  <si>
    <t xml:space="preserve">Capital Plant Equipment                               </t>
  </si>
  <si>
    <t xml:space="preserve">Office Equipment and Supplies                         </t>
  </si>
  <si>
    <t xml:space="preserve">Sewer Plant Equipment and Supplies                    </t>
  </si>
  <si>
    <t>Scanlon Avenue Water Replacement</t>
  </si>
  <si>
    <t>Metered Water Billings - County Jail</t>
  </si>
  <si>
    <t>From</t>
  </si>
  <si>
    <t>To</t>
  </si>
  <si>
    <t>Building Department Postage</t>
  </si>
  <si>
    <t>Building Department Cell Phone</t>
  </si>
  <si>
    <t xml:space="preserve">Building Department Supplies             </t>
  </si>
  <si>
    <t>Building Department School Expenditures</t>
  </si>
  <si>
    <t>Building Department Expenditures Category</t>
  </si>
  <si>
    <t xml:space="preserve">Building Department Travel and Conference              </t>
  </si>
  <si>
    <t xml:space="preserve">Special Events Expenditures Category </t>
  </si>
  <si>
    <t>Special Events Salaries</t>
  </si>
  <si>
    <t>Special Events Donations</t>
  </si>
  <si>
    <t>Special Events Other Expenditures</t>
  </si>
  <si>
    <t xml:space="preserve">Holiday Lights Expenditures </t>
  </si>
  <si>
    <t>Public Safety Services Reimbursement</t>
  </si>
  <si>
    <t xml:space="preserve">Property Maintenance Fees                       </t>
  </si>
  <si>
    <t>Treasurer Audit Expenditures</t>
  </si>
  <si>
    <t>Other Fines and Violation Fees</t>
  </si>
  <si>
    <t>Sales of Equipment</t>
  </si>
  <si>
    <t xml:space="preserve">Distribution Vehicle Fuel - Diesel   </t>
  </si>
  <si>
    <t xml:space="preserve">Garage Telephone and Internet  </t>
  </si>
  <si>
    <t>July 2020 Transfers</t>
  </si>
  <si>
    <t>Village of Florida</t>
  </si>
  <si>
    <t>Bond Principal - Sanitation Truck</t>
  </si>
  <si>
    <t>Bond Interest - Sanitation Truck</t>
  </si>
  <si>
    <t>Aug 2020 Transfers</t>
  </si>
  <si>
    <t>Sept 2020 Transfers</t>
  </si>
  <si>
    <t>Oct 2020 Transfers</t>
  </si>
  <si>
    <t>Election Supplies</t>
  </si>
  <si>
    <t>xx</t>
  </si>
  <si>
    <t>Nov 2020 Transfers</t>
  </si>
  <si>
    <t>Dec 2020 Transfers</t>
  </si>
  <si>
    <t>Jan 2021 Transfers</t>
  </si>
  <si>
    <t>A-1010-000</t>
  </si>
  <si>
    <t>Account #</t>
  </si>
  <si>
    <t>A-1010-010</t>
  </si>
  <si>
    <t>A-1010-402</t>
  </si>
  <si>
    <t>A-1010-401</t>
  </si>
  <si>
    <t>A-1110-000</t>
  </si>
  <si>
    <t>A-1110-010</t>
  </si>
  <si>
    <t>A-1110-012</t>
  </si>
  <si>
    <t>A-1110-013</t>
  </si>
  <si>
    <t>A-1110-402</t>
  </si>
  <si>
    <t>A-1110-403</t>
  </si>
  <si>
    <t>A-1110-404</t>
  </si>
  <si>
    <t>A-1110-405</t>
  </si>
  <si>
    <t>A-1110-406</t>
  </si>
  <si>
    <t>A-1110-407</t>
  </si>
  <si>
    <t>A-1110-408</t>
  </si>
  <si>
    <t>A-1110-409</t>
  </si>
  <si>
    <t>A-1110-410</t>
  </si>
  <si>
    <t>A-1210-000</t>
  </si>
  <si>
    <t>A-1210-010</t>
  </si>
  <si>
    <t>A-1210-402</t>
  </si>
  <si>
    <t>A-1210-403</t>
  </si>
  <si>
    <t>A-1210-404</t>
  </si>
  <si>
    <t>A-1325-000</t>
  </si>
  <si>
    <t>A-1325-010</t>
  </si>
  <si>
    <t>A-1325-030</t>
  </si>
  <si>
    <t>A-1325-031</t>
  </si>
  <si>
    <t>A-1325-032</t>
  </si>
  <si>
    <t>A-1325-402</t>
  </si>
  <si>
    <t>A-1325-404</t>
  </si>
  <si>
    <t>A-1325-406</t>
  </si>
  <si>
    <t>A-1325-500</t>
  </si>
  <si>
    <t>A-1325-600</t>
  </si>
  <si>
    <t>A-1355-000</t>
  </si>
  <si>
    <t>A-1355-200</t>
  </si>
  <si>
    <t>A-1410-000</t>
  </si>
  <si>
    <t>A-1410-010</t>
  </si>
  <si>
    <t>A-1410-031</t>
  </si>
  <si>
    <t>A-1410-401</t>
  </si>
  <si>
    <t>A-1410-402</t>
  </si>
  <si>
    <t>A-1410-404</t>
  </si>
  <si>
    <t>A-1410-405</t>
  </si>
  <si>
    <t>A-1410-406</t>
  </si>
  <si>
    <t>A-1410-407</t>
  </si>
  <si>
    <t>A-1410-408</t>
  </si>
  <si>
    <t>A-1410-409</t>
  </si>
  <si>
    <t>A-1410-410</t>
  </si>
  <si>
    <t>A-1410-411</t>
  </si>
  <si>
    <t>A-1420-000</t>
  </si>
  <si>
    <t>A-1420-010</t>
  </si>
  <si>
    <t>A-1420-401</t>
  </si>
  <si>
    <t>A-1420-402</t>
  </si>
  <si>
    <t>A-1420-403</t>
  </si>
  <si>
    <t>A-1440-000</t>
  </si>
  <si>
    <t>A-1450-000</t>
  </si>
  <si>
    <t>A-1450-040</t>
  </si>
  <si>
    <t>A-1450-041</t>
  </si>
  <si>
    <t>A-1620-000</t>
  </si>
  <si>
    <t>A-1620-010</t>
  </si>
  <si>
    <t>A-1620-048</t>
  </si>
  <si>
    <t>A-1620-049</t>
  </si>
  <si>
    <t>A-1620-110</t>
  </si>
  <si>
    <t>A-1620-112</t>
  </si>
  <si>
    <t>A-1620-113</t>
  </si>
  <si>
    <t>A-1620-114</t>
  </si>
  <si>
    <t>A-1620-403</t>
  </si>
  <si>
    <t>A-1620-404</t>
  </si>
  <si>
    <t>A-1620-405</t>
  </si>
  <si>
    <t>A-1620-406</t>
  </si>
  <si>
    <t>A-1620-410</t>
  </si>
  <si>
    <t>A-1620-480</t>
  </si>
  <si>
    <t>A-1620-481</t>
  </si>
  <si>
    <t>A-1620-482</t>
  </si>
  <si>
    <t>A-1620-483</t>
  </si>
  <si>
    <t>A-1640-000</t>
  </si>
  <si>
    <t>A-1640-401</t>
  </si>
  <si>
    <t>A-1640-403</t>
  </si>
  <si>
    <t>A-1640-405</t>
  </si>
  <si>
    <t>A-1910-000</t>
  </si>
  <si>
    <t>A-1920-000</t>
  </si>
  <si>
    <t>A-1930-000</t>
  </si>
  <si>
    <t>A-1940-000</t>
  </si>
  <si>
    <t>A-1950-001</t>
  </si>
  <si>
    <t>A-3120-000</t>
  </si>
  <si>
    <t>A-3120-010</t>
  </si>
  <si>
    <t>A-3120-020</t>
  </si>
  <si>
    <t>A-3120-401</t>
  </si>
  <si>
    <t>A-3120-402</t>
  </si>
  <si>
    <t>A-3120-403</t>
  </si>
  <si>
    <t>A-3120-404</t>
  </si>
  <si>
    <t>A-3120-405</t>
  </si>
  <si>
    <t>A-3120-406</t>
  </si>
  <si>
    <t>A-3120-407</t>
  </si>
  <si>
    <t>A-3120-408</t>
  </si>
  <si>
    <t>A-3120-409</t>
  </si>
  <si>
    <t>A-3120-410</t>
  </si>
  <si>
    <t>A-3120-411</t>
  </si>
  <si>
    <t>A-3120-412</t>
  </si>
  <si>
    <t>A-3120-413</t>
  </si>
  <si>
    <t>A-3120-414</t>
  </si>
  <si>
    <t>A-3120-415</t>
  </si>
  <si>
    <t>A-3120-416</t>
  </si>
  <si>
    <t>A-3620-000</t>
  </si>
  <si>
    <t>A-3620-001</t>
  </si>
  <si>
    <t>A-3620-003</t>
  </si>
  <si>
    <t>A-3630-000</t>
  </si>
  <si>
    <t>2020 Actual</t>
  </si>
  <si>
    <t>A-3630-012</t>
  </si>
  <si>
    <t>A-3630-401</t>
  </si>
  <si>
    <t>A-3630-402</t>
  </si>
  <si>
    <t>A-3630-403</t>
  </si>
  <si>
    <t>A-3630-404</t>
  </si>
  <si>
    <t>A-3630-405</t>
  </si>
  <si>
    <t>A-3630-406</t>
  </si>
  <si>
    <t>A-3630-407</t>
  </si>
  <si>
    <t>A-3630-408</t>
  </si>
  <si>
    <t>A-3700-000</t>
  </si>
  <si>
    <t>A-4010-000</t>
  </si>
  <si>
    <t>A-5110-000</t>
  </si>
  <si>
    <t>A-5110-001</t>
  </si>
  <si>
    <t>A-5110-011</t>
  </si>
  <si>
    <t>A-5110-014</t>
  </si>
  <si>
    <t>A-5110-015</t>
  </si>
  <si>
    <t>A-5110-401</t>
  </si>
  <si>
    <t>A-5110-402</t>
  </si>
  <si>
    <t>A-5110-403</t>
  </si>
  <si>
    <t>A-5110-404</t>
  </si>
  <si>
    <t>A-5110-405</t>
  </si>
  <si>
    <t>A-5110-406</t>
  </si>
  <si>
    <t>A-5110-407</t>
  </si>
  <si>
    <t>A-5110-409</t>
  </si>
  <si>
    <t>A-5110-410</t>
  </si>
  <si>
    <t>A-5110-411</t>
  </si>
  <si>
    <t>A-5110-412</t>
  </si>
  <si>
    <t>A-5110-413</t>
  </si>
  <si>
    <t>A-5110-415</t>
  </si>
  <si>
    <t>A-5110-416</t>
  </si>
  <si>
    <t>A-5110-417</t>
  </si>
  <si>
    <t>A-5142-000</t>
  </si>
  <si>
    <t>A-5142-010</t>
  </si>
  <si>
    <t>A-5142-040</t>
  </si>
  <si>
    <t>A-5142-050</t>
  </si>
  <si>
    <t>A-5142-051</t>
  </si>
  <si>
    <t>A-5142-060</t>
  </si>
  <si>
    <t>A-5182-000</t>
  </si>
  <si>
    <t>A-6410-000</t>
  </si>
  <si>
    <t>A-7110-000</t>
  </si>
  <si>
    <t>A-7110-010</t>
  </si>
  <si>
    <t>A-7110-051</t>
  </si>
  <si>
    <t>A-7110-300</t>
  </si>
  <si>
    <t>A-7110-350</t>
  </si>
  <si>
    <t>A-7110-401</t>
  </si>
  <si>
    <t>A-7110-402</t>
  </si>
  <si>
    <t>A-7110-403</t>
  </si>
  <si>
    <t>A-7110-404</t>
  </si>
  <si>
    <t>A-7110-407</t>
  </si>
  <si>
    <t>A-7110-408</t>
  </si>
  <si>
    <t>A-7110-503</t>
  </si>
  <si>
    <t>A-7110-504</t>
  </si>
  <si>
    <t>A-7320-000</t>
  </si>
  <si>
    <t>A-7320-010</t>
  </si>
  <si>
    <t>A-7320-402</t>
  </si>
  <si>
    <t>A-7320-404</t>
  </si>
  <si>
    <t>A-7320-405</t>
  </si>
  <si>
    <t>A-7320-406</t>
  </si>
  <si>
    <t>A-7320-407</t>
  </si>
  <si>
    <t>A-7550-000</t>
  </si>
  <si>
    <t>A-7550-401</t>
  </si>
  <si>
    <t>A-7550-402</t>
  </si>
  <si>
    <t>A-7550-010</t>
  </si>
  <si>
    <t>A-7560-000</t>
  </si>
  <si>
    <t>A-8010-010</t>
  </si>
  <si>
    <t>A-8010-000</t>
  </si>
  <si>
    <t>A-8010-401</t>
  </si>
  <si>
    <t>A-8010-402</t>
  </si>
  <si>
    <t>A-8010-403</t>
  </si>
  <si>
    <t>A-8010-405</t>
  </si>
  <si>
    <t>A-8020-000</t>
  </si>
  <si>
    <t>A-8020-010</t>
  </si>
  <si>
    <t>A-8020-401</t>
  </si>
  <si>
    <t>A-8020-402</t>
  </si>
  <si>
    <t>A-8020-403</t>
  </si>
  <si>
    <t>A-8020-404</t>
  </si>
  <si>
    <t>A-8020-405</t>
  </si>
  <si>
    <t>A-8020-406</t>
  </si>
  <si>
    <t>A-8160-000</t>
  </si>
  <si>
    <t>A-8160-010</t>
  </si>
  <si>
    <t>A-8160-401</t>
  </si>
  <si>
    <t>A-8160-402</t>
  </si>
  <si>
    <t>A-8160-403</t>
  </si>
  <si>
    <t>A-8160-404</t>
  </si>
  <si>
    <t>A-8160-405</t>
  </si>
  <si>
    <t>A-8160-406</t>
  </si>
  <si>
    <t>A-8170-100</t>
  </si>
  <si>
    <t>A-9010-000</t>
  </si>
  <si>
    <t>A-9010-020</t>
  </si>
  <si>
    <t>A-9010-025</t>
  </si>
  <si>
    <t>A-9010-050</t>
  </si>
  <si>
    <t>A-9040-000</t>
  </si>
  <si>
    <t>A-9050-000</t>
  </si>
  <si>
    <t>A-9060-000</t>
  </si>
  <si>
    <t>A-9060-001</t>
  </si>
  <si>
    <t>A-9060-010</t>
  </si>
  <si>
    <t>A-9070-000</t>
  </si>
  <si>
    <t>A-9198-000</t>
  </si>
  <si>
    <t>A-9502-000</t>
  </si>
  <si>
    <t>A-9720-016</t>
  </si>
  <si>
    <t>A-9720-017</t>
  </si>
  <si>
    <t>A-9951-001</t>
  </si>
  <si>
    <t>F-8310-011</t>
  </si>
  <si>
    <t>F-8310-012</t>
  </si>
  <si>
    <t>F-8310-042</t>
  </si>
  <si>
    <t>F-8310-013</t>
  </si>
  <si>
    <t>F-8310-046</t>
  </si>
  <si>
    <t>F-8310-047</t>
  </si>
  <si>
    <t>F-8310-049</t>
  </si>
  <si>
    <t>F-8310-141</t>
  </si>
  <si>
    <t>F-8310-144</t>
  </si>
  <si>
    <t>F-8310-145</t>
  </si>
  <si>
    <t>F-8310-480</t>
  </si>
  <si>
    <t>F-8330-010</t>
  </si>
  <si>
    <t>F-8330-014</t>
  </si>
  <si>
    <t>F-8330-040</t>
  </si>
  <si>
    <t>F-8330-041</t>
  </si>
  <si>
    <t>F-8330-042</t>
  </si>
  <si>
    <t>F-8330-043</t>
  </si>
  <si>
    <t>F-8330-044</t>
  </si>
  <si>
    <t>F-8330-045</t>
  </si>
  <si>
    <t>F-8330-047</t>
  </si>
  <si>
    <t>F-8330-048</t>
  </si>
  <si>
    <t>F-8330-049</t>
  </si>
  <si>
    <t>F-8330-050</t>
  </si>
  <si>
    <t>F-8330-409</t>
  </si>
  <si>
    <t>F-8330-410</t>
  </si>
  <si>
    <t>F-8330-411</t>
  </si>
  <si>
    <t>F-8330-412</t>
  </si>
  <si>
    <t>F-8330-415</t>
  </si>
  <si>
    <t>F-8330-424</t>
  </si>
  <si>
    <t>F-8330-425</t>
  </si>
  <si>
    <t>F-8330-426</t>
  </si>
  <si>
    <t>F-8330-431</t>
  </si>
  <si>
    <t>F-8340-010</t>
  </si>
  <si>
    <t>F-8340-040</t>
  </si>
  <si>
    <t>F-8340-041</t>
  </si>
  <si>
    <t>F-8340-043</t>
  </si>
  <si>
    <t>F-8340-044</t>
  </si>
  <si>
    <t>F-8340-045</t>
  </si>
  <si>
    <t>F-8340-047</t>
  </si>
  <si>
    <t>F-8340-441</t>
  </si>
  <si>
    <t>F-8340-444</t>
  </si>
  <si>
    <t>F-8340-445</t>
  </si>
  <si>
    <t>F-8340-451</t>
  </si>
  <si>
    <t>F-9020-000</t>
  </si>
  <si>
    <t>F-9030-000</t>
  </si>
  <si>
    <t>F-9060-000</t>
  </si>
  <si>
    <t>F-9060-001</t>
  </si>
  <si>
    <t>F-9501-000</t>
  </si>
  <si>
    <t>F-9502-000</t>
  </si>
  <si>
    <t>F-9720-016</t>
  </si>
  <si>
    <t>F-9720-017</t>
  </si>
  <si>
    <t>F-1930-000</t>
  </si>
  <si>
    <t>G-8110-001</t>
  </si>
  <si>
    <t>G-8110-004</t>
  </si>
  <si>
    <t>G-8110-012</t>
  </si>
  <si>
    <t>G-8110-013</t>
  </si>
  <si>
    <t>G-8110-041</t>
  </si>
  <si>
    <t>G-8110-043</t>
  </si>
  <si>
    <t>G-8110-044</t>
  </si>
  <si>
    <t>G-8110-045</t>
  </si>
  <si>
    <t>G-8110-046</t>
  </si>
  <si>
    <t>G-8110-047</t>
  </si>
  <si>
    <t>G-8110-048</t>
  </si>
  <si>
    <t>G-8110-049</t>
  </si>
  <si>
    <t>G-8120-001</t>
  </si>
  <si>
    <t>F-8310-000</t>
  </si>
  <si>
    <t>F-8330-000</t>
  </si>
  <si>
    <t>F-8340-000</t>
  </si>
  <si>
    <t>F-9000-000</t>
  </si>
  <si>
    <t>G-8110-000</t>
  </si>
  <si>
    <t>G-8120-000</t>
  </si>
  <si>
    <t>G-8120-002</t>
  </si>
  <si>
    <t>G-8120-041</t>
  </si>
  <si>
    <t>G-8120-042</t>
  </si>
  <si>
    <t>G-8120-043</t>
  </si>
  <si>
    <t>G-8120-044</t>
  </si>
  <si>
    <t>G-8120-045</t>
  </si>
  <si>
    <t>G-8120-050</t>
  </si>
  <si>
    <t>G-8130-000</t>
  </si>
  <si>
    <t>G-8130-040</t>
  </si>
  <si>
    <t>G-8130-041</t>
  </si>
  <si>
    <t>G-8130-042</t>
  </si>
  <si>
    <t>G-8130-043</t>
  </si>
  <si>
    <t>G-8130-044</t>
  </si>
  <si>
    <t>G-8130-045</t>
  </si>
  <si>
    <t>G-8130-046</t>
  </si>
  <si>
    <t>G-8130-047</t>
  </si>
  <si>
    <t>G-8130-048</t>
  </si>
  <si>
    <t>G-8130-049</t>
  </si>
  <si>
    <t>G-9000-000</t>
  </si>
  <si>
    <t>G-9020-000</t>
  </si>
  <si>
    <t>G-9030-000</t>
  </si>
  <si>
    <t>G-9060-000</t>
  </si>
  <si>
    <t>G-9060-001</t>
  </si>
  <si>
    <t>G-9910-000</t>
  </si>
  <si>
    <t>G-9950-001</t>
  </si>
  <si>
    <t>G-9950-002</t>
  </si>
  <si>
    <t>G-1930-000</t>
  </si>
  <si>
    <t>H-1621-001</t>
  </si>
  <si>
    <t>H-1621-002</t>
  </si>
  <si>
    <t>H-1621-004</t>
  </si>
  <si>
    <t>H-1621-005</t>
  </si>
  <si>
    <t>H-1621-006</t>
  </si>
  <si>
    <t>H-1621-007</t>
  </si>
  <si>
    <t>H-9030-000</t>
  </si>
  <si>
    <t>H-1621-000</t>
  </si>
  <si>
    <t>Capital Fund Expenditures Category</t>
  </si>
  <si>
    <t xml:space="preserve">Planning Board Computer Equip and Services                </t>
  </si>
  <si>
    <t xml:space="preserve">Building Dep Computer Equip and Services    </t>
  </si>
  <si>
    <t>A-8020-100</t>
  </si>
  <si>
    <t>Comprehensive Contract Services</t>
  </si>
  <si>
    <t>A-5110-002</t>
  </si>
  <si>
    <t>Highway Salaries - Clerk</t>
  </si>
  <si>
    <t>2021 Actual</t>
  </si>
  <si>
    <t>A-1010-403</t>
  </si>
  <si>
    <t>Board of Trustees Travel and Conferences</t>
  </si>
  <si>
    <t>ARPA Funds</t>
  </si>
  <si>
    <t>Water Capital ARPA Funds</t>
  </si>
  <si>
    <t>Building Secretary Salaries (Included with clerk)</t>
  </si>
  <si>
    <t>Sewer Capital ARPA Funds</t>
  </si>
  <si>
    <t>Parks Salaries - DPW</t>
  </si>
  <si>
    <t>Parks Salaries - Other</t>
  </si>
  <si>
    <t>A-7110-015</t>
  </si>
  <si>
    <t>Highway Street Sweeper</t>
  </si>
  <si>
    <t>Bond Glenmere Preserve P&amp;I</t>
  </si>
  <si>
    <t>Glenmere Preserve Purchase Bond</t>
  </si>
  <si>
    <t>H-1621-008</t>
  </si>
  <si>
    <t>Glenmere Preserve Purchase</t>
  </si>
  <si>
    <t>Annual</t>
  </si>
  <si>
    <t>2022 Actual</t>
  </si>
  <si>
    <t>Greenwood Lake Use of Sanitation Truck</t>
  </si>
  <si>
    <t>State Grant - Glenmere Purchase</t>
  </si>
  <si>
    <t>Water Plant Design and Construction</t>
  </si>
  <si>
    <t>NYS WIIA Grant - Water Plant</t>
  </si>
  <si>
    <t>NYS WIIA Grant - Sewer Plant</t>
  </si>
  <si>
    <t>NYS DEC WQIP Grant - Sewer Plant</t>
  </si>
  <si>
    <t>2023 Actual</t>
  </si>
  <si>
    <t>Grants from Local Governments</t>
  </si>
  <si>
    <t>A-5110-003</t>
  </si>
  <si>
    <t>Highway Salaries - Greenwood Lake</t>
  </si>
  <si>
    <t>H-1621-003</t>
  </si>
  <si>
    <t>H-1621-009</t>
  </si>
  <si>
    <t>Well Exploration and Construction</t>
  </si>
  <si>
    <t>Capital Plant Equipment</t>
  </si>
  <si>
    <t>2024 Actual</t>
  </si>
  <si>
    <t>Sewer Plant Disinfection System</t>
  </si>
  <si>
    <t>2026 Full Year Estimate</t>
  </si>
  <si>
    <t>DASNY Grant</t>
  </si>
  <si>
    <t>Water Laborer Salaries - Meter Installer</t>
  </si>
  <si>
    <t>F-8340-020</t>
  </si>
  <si>
    <t>Revenue vs. Expenditures 2026 Fiscal Year &amp; 2027 Budget</t>
  </si>
  <si>
    <t>2026 Original Budget</t>
  </si>
  <si>
    <t>2027 Full Year Estimate</t>
  </si>
  <si>
    <t>2026 Budget</t>
  </si>
  <si>
    <t>H-1621-010</t>
  </si>
  <si>
    <t>H-1621-011</t>
  </si>
  <si>
    <t>H-1621-013</t>
  </si>
  <si>
    <t>Maple Avenue Sidewalks</t>
  </si>
  <si>
    <t>Senior Center Parking Lot</t>
  </si>
  <si>
    <t>Sludge Return Pumps - Sewer</t>
  </si>
  <si>
    <t>Town of Warwick Park Fund Revenue</t>
  </si>
  <si>
    <t>DASNY Grant - Maple Ave Sidewalks</t>
  </si>
  <si>
    <t>2025 Actual</t>
  </si>
  <si>
    <t>H-1621-012</t>
  </si>
  <si>
    <t>Village Hall Ramps</t>
  </si>
  <si>
    <t>2027 Full Year Budget Estimate</t>
  </si>
  <si>
    <t>Appropriated Fund Balance Additional</t>
  </si>
  <si>
    <t>State Grant - Glenmere Purchase Prior</t>
  </si>
  <si>
    <t>Senior Center Parking Lot Grant</t>
  </si>
  <si>
    <t>2026 Actual to 3/10/26</t>
  </si>
  <si>
    <t>State Grant - Park Lot 2022, Judicial 2026</t>
  </si>
  <si>
    <t>Insurance Recoveries</t>
  </si>
  <si>
    <t>As of March 10, 2026</t>
  </si>
  <si>
    <t xml:space="preserve">Increase </t>
  </si>
  <si>
    <t>% Increase</t>
  </si>
  <si>
    <t>A-9720-018</t>
  </si>
  <si>
    <t>Building Secretary Salaries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</si>
</sst>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2"/>
      <color rgb="FFFF0000"/>
      <name val="Times New Roman"/>
      <family val="1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9" fontId="14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0" fontId="5" fillId="0" borderId="0" xfId="0" applyNumberFormat="1" applyFont="1" applyAlignment="1">
      <alignment horizontal="center"/>
    </xf>
    <xf numFmtId="40" fontId="4" fillId="0" borderId="0" xfId="0" applyNumberFormat="1" applyFont="1" applyAlignment="1" applyProtection="1">
      <alignment horizontal="center"/>
      <protection locked="0"/>
    </xf>
    <xf numFmtId="40" fontId="4" fillId="0" borderId="0" xfId="0" applyNumberFormat="1" applyFont="1" applyAlignment="1">
      <alignment horizontal="center"/>
    </xf>
    <xf numFmtId="0" fontId="5" fillId="2" borderId="0" xfId="0" applyFont="1" applyFill="1" applyAlignment="1" applyProtection="1">
      <alignment horizontal="center" wrapText="1"/>
      <protection locked="0"/>
    </xf>
    <xf numFmtId="40" fontId="5" fillId="0" borderId="0" xfId="0" applyNumberFormat="1" applyFont="1" applyAlignment="1" applyProtection="1">
      <alignment horizontal="center"/>
      <protection locked="0"/>
    </xf>
    <xf numFmtId="2" fontId="5" fillId="2" borderId="0" xfId="0" applyNumberFormat="1" applyFont="1" applyFill="1" applyAlignment="1" applyProtection="1">
      <alignment horizontal="center" wrapText="1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43" fontId="4" fillId="0" borderId="0" xfId="1" applyFont="1" applyAlignment="1">
      <alignment horizontal="center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43" fontId="5" fillId="0" borderId="0" xfId="1" applyFont="1" applyAlignment="1">
      <alignment horizontal="center"/>
    </xf>
    <xf numFmtId="2" fontId="5" fillId="2" borderId="0" xfId="0" applyNumberFormat="1" applyFont="1" applyFill="1" applyAlignment="1" applyProtection="1">
      <alignment horizontal="center" vertical="center" wrapText="1"/>
      <protection locked="0"/>
    </xf>
    <xf numFmtId="40" fontId="4" fillId="0" borderId="0" xfId="0" applyNumberFormat="1" applyFont="1" applyAlignment="1">
      <alignment horizontal="right"/>
    </xf>
    <xf numFmtId="40" fontId="6" fillId="0" borderId="0" xfId="0" applyNumberFormat="1" applyFont="1" applyAlignment="1">
      <alignment horizontal="right"/>
    </xf>
    <xf numFmtId="40" fontId="5" fillId="0" borderId="0" xfId="0" applyNumberFormat="1" applyFont="1" applyAlignment="1">
      <alignment horizontal="right"/>
    </xf>
    <xf numFmtId="40" fontId="4" fillId="0" borderId="0" xfId="0" applyNumberFormat="1" applyFont="1" applyAlignment="1" applyProtection="1">
      <alignment horizontal="right"/>
      <protection locked="0"/>
    </xf>
    <xf numFmtId="40" fontId="6" fillId="0" borderId="0" xfId="0" applyNumberFormat="1" applyFont="1" applyAlignment="1" applyProtection="1">
      <alignment horizontal="right"/>
      <protection locked="0"/>
    </xf>
    <xf numFmtId="40" fontId="5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>
      <alignment horizontal="right"/>
    </xf>
    <xf numFmtId="40" fontId="5" fillId="2" borderId="0" xfId="0" applyNumberFormat="1" applyFont="1" applyFill="1" applyAlignment="1" applyProtection="1">
      <alignment horizontal="right"/>
      <protection locked="0"/>
    </xf>
    <xf numFmtId="0" fontId="8" fillId="0" borderId="0" xfId="0" applyFont="1"/>
    <xf numFmtId="43" fontId="4" fillId="0" borderId="0" xfId="1" applyFont="1" applyFill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 wrapText="1"/>
      <protection locked="0"/>
    </xf>
    <xf numFmtId="43" fontId="4" fillId="0" borderId="2" xfId="1" applyFont="1" applyBorder="1" applyAlignment="1">
      <alignment horizontal="center"/>
    </xf>
    <xf numFmtId="40" fontId="5" fillId="2" borderId="2" xfId="0" applyNumberFormat="1" applyFont="1" applyFill="1" applyBorder="1" applyAlignment="1" applyProtection="1">
      <alignment horizontal="right"/>
      <protection locked="0"/>
    </xf>
    <xf numFmtId="43" fontId="4" fillId="0" borderId="2" xfId="1" applyFont="1" applyFill="1" applyBorder="1" applyAlignment="1">
      <alignment horizontal="center"/>
    </xf>
    <xf numFmtId="43" fontId="5" fillId="0" borderId="2" xfId="1" applyFont="1" applyBorder="1" applyAlignment="1">
      <alignment horizontal="center"/>
    </xf>
    <xf numFmtId="40" fontId="5" fillId="0" borderId="3" xfId="0" applyNumberFormat="1" applyFont="1" applyBorder="1" applyAlignment="1" applyProtection="1">
      <alignment horizontal="right"/>
      <protection locked="0"/>
    </xf>
    <xf numFmtId="40" fontId="4" fillId="0" borderId="2" xfId="0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2" fontId="5" fillId="3" borderId="4" xfId="0" applyNumberFormat="1" applyFont="1" applyFill="1" applyBorder="1" applyAlignment="1" applyProtection="1">
      <alignment horizontal="center" wrapText="1"/>
      <protection locked="0"/>
    </xf>
    <xf numFmtId="4" fontId="4" fillId="0" borderId="0" xfId="0" applyNumberFormat="1" applyFont="1" applyAlignment="1" applyProtection="1">
      <alignment horizontal="right"/>
      <protection locked="0"/>
    </xf>
    <xf numFmtId="4" fontId="6" fillId="0" borderId="0" xfId="0" applyNumberFormat="1" applyFont="1" applyAlignment="1" applyProtection="1">
      <alignment horizontal="right"/>
      <protection locked="0"/>
    </xf>
    <xf numFmtId="4" fontId="5" fillId="0" borderId="0" xfId="0" applyNumberFormat="1" applyFont="1" applyAlignment="1" applyProtection="1">
      <alignment horizontal="right"/>
      <protection locked="0"/>
    </xf>
    <xf numFmtId="4" fontId="5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5" fillId="3" borderId="0" xfId="0" applyNumberFormat="1" applyFont="1" applyFill="1" applyAlignment="1" applyProtection="1">
      <alignment horizontal="center" wrapText="1"/>
      <protection locked="0"/>
    </xf>
    <xf numFmtId="43" fontId="4" fillId="3" borderId="2" xfId="1" applyFont="1" applyFill="1" applyBorder="1" applyAlignment="1">
      <alignment horizontal="center"/>
    </xf>
    <xf numFmtId="0" fontId="4" fillId="3" borderId="0" xfId="0" applyFont="1" applyFill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40" fontId="4" fillId="0" borderId="0" xfId="0" applyNumberFormat="1" applyFont="1"/>
    <xf numFmtId="40" fontId="5" fillId="0" borderId="0" xfId="0" applyNumberFormat="1" applyFont="1"/>
    <xf numFmtId="40" fontId="4" fillId="3" borderId="0" xfId="0" applyNumberFormat="1" applyFont="1" applyFill="1" applyAlignment="1" applyProtection="1">
      <alignment horizontal="right"/>
      <protection locked="0"/>
    </xf>
    <xf numFmtId="40" fontId="4" fillId="3" borderId="0" xfId="0" applyNumberFormat="1" applyFont="1" applyFill="1" applyAlignment="1">
      <alignment horizontal="right"/>
    </xf>
    <xf numFmtId="43" fontId="4" fillId="0" borderId="0" xfId="1" applyFont="1" applyFill="1" applyBorder="1" applyAlignment="1">
      <alignment horizontal="center"/>
    </xf>
    <xf numFmtId="2" fontId="5" fillId="0" borderId="0" xfId="0" applyNumberFormat="1" applyFont="1" applyAlignment="1" applyProtection="1">
      <alignment horizontal="center" vertical="center" wrapText="1"/>
      <protection locked="0"/>
    </xf>
    <xf numFmtId="43" fontId="4" fillId="4" borderId="2" xfId="1" applyFont="1" applyFill="1" applyBorder="1" applyAlignment="1">
      <alignment horizontal="center"/>
    </xf>
    <xf numFmtId="40" fontId="4" fillId="5" borderId="0" xfId="0" applyNumberFormat="1" applyFont="1" applyFill="1" applyAlignment="1">
      <alignment horizontal="right"/>
    </xf>
    <xf numFmtId="40" fontId="4" fillId="3" borderId="2" xfId="0" applyNumberFormat="1" applyFont="1" applyFill="1" applyBorder="1" applyAlignment="1" applyProtection="1">
      <alignment horizontal="right"/>
      <protection locked="0"/>
    </xf>
    <xf numFmtId="40" fontId="13" fillId="0" borderId="0" xfId="0" applyNumberFormat="1" applyFont="1" applyAlignment="1" applyProtection="1">
      <alignment horizontal="right"/>
      <protection locked="0"/>
    </xf>
    <xf numFmtId="43" fontId="4" fillId="0" borderId="0" xfId="0" applyNumberFormat="1" applyFont="1"/>
    <xf numFmtId="10" fontId="4" fillId="0" borderId="0" xfId="5" applyNumberFormat="1" applyFont="1" applyFill="1" applyBorder="1" applyAlignment="1">
      <alignment horizontal="center"/>
    </xf>
    <xf numFmtId="43" fontId="5" fillId="0" borderId="0" xfId="0" applyNumberFormat="1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6">
    <cellStyle name="Comma" xfId="1" builtinId="3"/>
    <cellStyle name="Currency 2" xfId="3" xr:uid="{00000000-0005-0000-0000-000002000000}"/>
    <cellStyle name="Normal" xfId="0" builtinId="0"/>
    <cellStyle name="Normal 2" xfId="2" xr:uid="{00000000-0005-0000-0000-000004000000}"/>
    <cellStyle name="Normal 3" xfId="4" xr:uid="{00000000-0005-0000-0000-000005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5" Type="http://schemas.microsoft.com/office/2017/10/relationships/person" Target="persons/person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illage Florida" id="{C5A10251-852A-46B7-B50C-F9311DDAF07D}" userId="b1593c7b366d1738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4" dT="2026-03-10T19:40:07.28" personId="{C5A10251-852A-46B7-B50C-F9311DDAF07D}" id="{2423B5E2-0F5E-4E55-98E8-C517B724417F}">
    <text xml:space="preserve">Includes new cabinets(grant of $1000)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0F20B-4DDB-4269-8DE1-9F17C623E2F5}">
  <dimension ref="A1:F17"/>
  <sheetViews>
    <sheetView topLeftCell="B1" zoomScale="120" zoomScaleNormal="120" workbookViewId="0">
      <selection activeCell="D21" sqref="D21"/>
    </sheetView>
  </sheetViews>
  <sheetFormatPr defaultRowHeight="15.75" x14ac:dyDescent="0.25"/>
  <cols>
    <col min="1" max="1" width="13.7109375" style="2" customWidth="1"/>
    <col min="2" max="2" width="41.140625" style="2" customWidth="1"/>
    <col min="3" max="3" width="14.7109375" style="2" bestFit="1" customWidth="1"/>
    <col min="4" max="4" width="15.140625" style="2" bestFit="1" customWidth="1"/>
    <col min="5" max="5" width="12.5703125" style="2" bestFit="1" customWidth="1"/>
    <col min="6" max="6" width="12.140625" style="55" bestFit="1" customWidth="1"/>
    <col min="7" max="16384" width="9.140625" style="2"/>
  </cols>
  <sheetData>
    <row r="1" spans="1:6" x14ac:dyDescent="0.25">
      <c r="F1" s="3"/>
    </row>
    <row r="2" spans="1:6" s="1" customFormat="1" ht="25.5" customHeight="1" x14ac:dyDescent="0.3">
      <c r="B2" s="1" t="s">
        <v>56</v>
      </c>
      <c r="F2" s="31"/>
    </row>
    <row r="3" spans="1:6" ht="33" customHeight="1" x14ac:dyDescent="0.25">
      <c r="A3" s="50" t="s">
        <v>382</v>
      </c>
      <c r="B3" s="50" t="s">
        <v>0</v>
      </c>
      <c r="C3" s="56" t="s">
        <v>703</v>
      </c>
      <c r="D3" s="56" t="s">
        <v>742</v>
      </c>
      <c r="E3" s="56" t="s">
        <v>763</v>
      </c>
      <c r="F3" s="56" t="s">
        <v>764</v>
      </c>
    </row>
    <row r="4" spans="1:6" x14ac:dyDescent="0.25">
      <c r="A4" s="2" t="s">
        <v>459</v>
      </c>
      <c r="B4" s="7" t="s">
        <v>151</v>
      </c>
      <c r="C4" s="51">
        <f>Expenditure!K94</f>
        <v>83597.72</v>
      </c>
      <c r="D4" s="61">
        <f>Expenditure!F94</f>
        <v>130092.5</v>
      </c>
      <c r="E4" s="51">
        <f>D4-C4</f>
        <v>46494.78</v>
      </c>
      <c r="F4" s="62">
        <f>E4/C4</f>
        <v>0.55617282385213374</v>
      </c>
    </row>
    <row r="5" spans="1:6" x14ac:dyDescent="0.25">
      <c r="A5" s="2" t="s">
        <v>465</v>
      </c>
      <c r="B5" s="7" t="s">
        <v>156</v>
      </c>
      <c r="C5" s="51">
        <f>Expenditure!K105</f>
        <v>346034.49</v>
      </c>
      <c r="D5" s="61">
        <f>Expenditure!F105</f>
        <v>420000</v>
      </c>
      <c r="E5" s="51">
        <f>D5-C5</f>
        <v>73965.510000000009</v>
      </c>
      <c r="F5" s="62">
        <f>E5/C5</f>
        <v>0.21375184306049957</v>
      </c>
    </row>
    <row r="6" spans="1:6" x14ac:dyDescent="0.25">
      <c r="A6" s="2" t="s">
        <v>488</v>
      </c>
      <c r="B6" s="7" t="s">
        <v>766</v>
      </c>
      <c r="C6" s="51">
        <f>Expenditure!K129</f>
        <v>20084.37</v>
      </c>
      <c r="D6" s="61">
        <f>Expenditure!F129</f>
        <v>46825</v>
      </c>
      <c r="E6" s="51">
        <f t="shared" ref="E6:E7" si="0">D6-C6</f>
        <v>26740.63</v>
      </c>
      <c r="F6" s="62">
        <f t="shared" ref="F6:F7" si="1">E6/C6</f>
        <v>1.3314149261341035</v>
      </c>
    </row>
    <row r="7" spans="1:6" x14ac:dyDescent="0.25">
      <c r="A7" s="2" t="s">
        <v>489</v>
      </c>
      <c r="B7" s="7" t="s">
        <v>164</v>
      </c>
      <c r="C7" s="51">
        <f>Expenditure!K130</f>
        <v>37398.36</v>
      </c>
      <c r="D7" s="61">
        <f>Expenditure!F130</f>
        <v>62800</v>
      </c>
      <c r="E7" s="51">
        <f t="shared" si="0"/>
        <v>25401.64</v>
      </c>
      <c r="F7" s="62">
        <f t="shared" si="1"/>
        <v>0.67921801918586799</v>
      </c>
    </row>
    <row r="8" spans="1:6" x14ac:dyDescent="0.25">
      <c r="A8" s="2" t="s">
        <v>500</v>
      </c>
      <c r="B8" s="7" t="s">
        <v>26</v>
      </c>
      <c r="C8" s="51">
        <f>Expenditure!K144</f>
        <v>273901.27</v>
      </c>
      <c r="D8" s="61">
        <f>Expenditure!F144</f>
        <v>360000</v>
      </c>
      <c r="E8" s="51">
        <f t="shared" ref="E8" si="2">D8-C8</f>
        <v>86098.729999999981</v>
      </c>
      <c r="F8" s="62">
        <f t="shared" ref="F8" si="3">E8/C8</f>
        <v>0.31434220805182822</v>
      </c>
    </row>
    <row r="9" spans="1:6" x14ac:dyDescent="0.25">
      <c r="A9" s="2" t="s">
        <v>576</v>
      </c>
      <c r="B9" s="7" t="s">
        <v>212</v>
      </c>
      <c r="C9" s="51">
        <f>Expenditure!K236</f>
        <v>83610</v>
      </c>
      <c r="D9" s="61">
        <f>Expenditure!F236</f>
        <v>149000</v>
      </c>
      <c r="E9" s="51">
        <f t="shared" ref="E9:E10" si="4">D9-C9</f>
        <v>65390</v>
      </c>
      <c r="F9" s="62">
        <f t="shared" ref="F9:F10" si="5">E9/C9</f>
        <v>0.78208348283698126</v>
      </c>
    </row>
    <row r="10" spans="1:6" x14ac:dyDescent="0.25">
      <c r="A10" s="2" t="s">
        <v>577</v>
      </c>
      <c r="B10" s="7" t="s">
        <v>343</v>
      </c>
      <c r="C10" s="51">
        <f>Expenditure!K237</f>
        <v>39178</v>
      </c>
      <c r="D10" s="61">
        <f>Expenditure!F237</f>
        <v>67000</v>
      </c>
      <c r="E10" s="51">
        <f t="shared" si="4"/>
        <v>27822</v>
      </c>
      <c r="F10" s="62">
        <f t="shared" si="5"/>
        <v>0.71014344785338712</v>
      </c>
    </row>
    <row r="11" spans="1:6" x14ac:dyDescent="0.25">
      <c r="A11" s="2" t="s">
        <v>578</v>
      </c>
      <c r="B11" s="7" t="s">
        <v>213</v>
      </c>
      <c r="C11" s="51">
        <f>Expenditure!K238</f>
        <v>77584.78</v>
      </c>
      <c r="D11" s="61">
        <f>Expenditure!F238</f>
        <v>102000</v>
      </c>
      <c r="E11" s="51">
        <f t="shared" ref="E11:E14" si="6">D11-C11</f>
        <v>24415.22</v>
      </c>
      <c r="F11" s="62">
        <f t="shared" ref="F11:F16" si="7">E11/C11</f>
        <v>0.31469084529207919</v>
      </c>
    </row>
    <row r="12" spans="1:6" x14ac:dyDescent="0.25">
      <c r="A12" s="2" t="s">
        <v>579</v>
      </c>
      <c r="B12" s="7" t="s">
        <v>214</v>
      </c>
      <c r="C12" s="51">
        <f>Expenditure!K239</f>
        <v>81918.97</v>
      </c>
      <c r="D12" s="61">
        <f>Expenditure!F239</f>
        <v>95000</v>
      </c>
      <c r="E12" s="51">
        <f t="shared" si="6"/>
        <v>13081.029999999999</v>
      </c>
      <c r="F12" s="62">
        <f t="shared" si="7"/>
        <v>0.15968254971955823</v>
      </c>
    </row>
    <row r="13" spans="1:6" x14ac:dyDescent="0.25">
      <c r="A13" s="2" t="s">
        <v>581</v>
      </c>
      <c r="B13" s="7" t="s">
        <v>216</v>
      </c>
      <c r="C13" s="51">
        <f>Expenditure!K241</f>
        <v>324797.71000000002</v>
      </c>
      <c r="D13" s="61">
        <f>Expenditure!F241</f>
        <v>520000</v>
      </c>
      <c r="E13" s="51">
        <f t="shared" si="6"/>
        <v>195202.28999999998</v>
      </c>
      <c r="F13" s="62">
        <f t="shared" si="7"/>
        <v>0.6009965094889369</v>
      </c>
    </row>
    <row r="14" spans="1:6" x14ac:dyDescent="0.25">
      <c r="A14" s="2" t="s">
        <v>582</v>
      </c>
      <c r="B14" s="7" t="s">
        <v>27</v>
      </c>
      <c r="C14" s="51">
        <f>Expenditure!K242</f>
        <v>3018.8</v>
      </c>
      <c r="D14" s="61">
        <f>Expenditure!F242</f>
        <v>18000</v>
      </c>
      <c r="E14" s="51">
        <f t="shared" si="6"/>
        <v>14981.2</v>
      </c>
      <c r="F14" s="62">
        <f t="shared" si="7"/>
        <v>4.9626341592685836</v>
      </c>
    </row>
    <row r="15" spans="1:6" x14ac:dyDescent="0.25">
      <c r="A15" s="2" t="s">
        <v>765</v>
      </c>
      <c r="B15" s="7" t="s">
        <v>714</v>
      </c>
      <c r="C15" s="51">
        <f>Expenditure!K251</f>
        <v>0</v>
      </c>
      <c r="D15" s="61">
        <f>Expenditure!F251</f>
        <v>92437.5</v>
      </c>
      <c r="E15" s="51">
        <f t="shared" ref="E15" si="8">D15-C15</f>
        <v>92437.5</v>
      </c>
      <c r="F15" s="62"/>
    </row>
    <row r="16" spans="1:6" x14ac:dyDescent="0.25">
      <c r="B16" s="7"/>
      <c r="C16" s="52">
        <f t="shared" ref="C16:E16" si="9">SUM(C4:C15)</f>
        <v>1371124.47</v>
      </c>
      <c r="D16" s="63">
        <f t="shared" si="9"/>
        <v>2063155</v>
      </c>
      <c r="E16" s="52">
        <f t="shared" si="9"/>
        <v>692030.53</v>
      </c>
      <c r="F16" s="62">
        <f t="shared" si="7"/>
        <v>0.50471751116804153</v>
      </c>
    </row>
    <row r="17" spans="2:6" x14ac:dyDescent="0.25">
      <c r="B17" s="7"/>
      <c r="C17" s="51"/>
      <c r="D17" s="61"/>
      <c r="E17" s="13" t="s">
        <v>718</v>
      </c>
      <c r="F17" s="62"/>
    </row>
  </sheetData>
  <printOptions horizontalCentered="1" gridLines="1"/>
  <pageMargins left="0" right="0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28"/>
  <sheetViews>
    <sheetView topLeftCell="A6" zoomScale="130" zoomScaleNormal="130" workbookViewId="0">
      <selection activeCell="E17" sqref="E17"/>
    </sheetView>
  </sheetViews>
  <sheetFormatPr defaultRowHeight="12.75" x14ac:dyDescent="0.2"/>
  <cols>
    <col min="1" max="1" width="40" customWidth="1"/>
    <col min="2" max="2" width="17" customWidth="1"/>
    <col min="3" max="3" width="15.85546875" customWidth="1"/>
    <col min="4" max="5" width="17.5703125" customWidth="1"/>
  </cols>
  <sheetData>
    <row r="2" spans="1:5" ht="22.5" x14ac:dyDescent="0.2">
      <c r="A2" s="64" t="s">
        <v>370</v>
      </c>
      <c r="B2" s="64"/>
      <c r="C2" s="64"/>
      <c r="D2" s="64"/>
      <c r="E2" s="64"/>
    </row>
    <row r="3" spans="1:5" ht="22.5" x14ac:dyDescent="0.2">
      <c r="A3" s="64" t="s">
        <v>740</v>
      </c>
      <c r="B3" s="64"/>
      <c r="C3" s="64"/>
      <c r="D3" s="64"/>
      <c r="E3" s="64"/>
    </row>
    <row r="4" spans="1:5" ht="22.5" x14ac:dyDescent="0.2">
      <c r="A4" s="64" t="s">
        <v>762</v>
      </c>
      <c r="B4" s="64"/>
      <c r="C4" s="64"/>
      <c r="D4" s="64"/>
      <c r="E4" s="64"/>
    </row>
    <row r="5" spans="1:5" ht="15.75" x14ac:dyDescent="0.25">
      <c r="A5" s="2"/>
      <c r="B5" s="2"/>
      <c r="C5" s="2"/>
      <c r="D5" s="2"/>
    </row>
    <row r="6" spans="1:5" ht="20.25" x14ac:dyDescent="0.3">
      <c r="A6" s="1" t="s">
        <v>72</v>
      </c>
      <c r="B6" s="8"/>
      <c r="C6" s="8"/>
      <c r="D6" s="15"/>
    </row>
    <row r="7" spans="1:5" ht="31.5" x14ac:dyDescent="0.25">
      <c r="A7" s="5" t="s">
        <v>0</v>
      </c>
      <c r="B7" s="19" t="str">
        <f>Expenditure!$C$3</f>
        <v>2026 Original Budget</v>
      </c>
      <c r="C7" s="14" t="str">
        <f>Expenditure!$D$3</f>
        <v>2026 Actual to 3/10/26</v>
      </c>
      <c r="D7" s="16" t="str">
        <f>Expenditure!$E$3</f>
        <v>2026 Full Year Estimate</v>
      </c>
      <c r="E7" s="16" t="s">
        <v>755</v>
      </c>
    </row>
    <row r="8" spans="1:5" ht="15.75" x14ac:dyDescent="0.25">
      <c r="A8" s="2" t="s">
        <v>61</v>
      </c>
      <c r="B8" s="23">
        <f>+Expenditure!C255</f>
        <v>3339366</v>
      </c>
      <c r="C8" s="23">
        <f>+Expenditure!D255</f>
        <v>2499912.0000000005</v>
      </c>
      <c r="D8" s="23">
        <f>Expenditure!E255</f>
        <v>3173358.74</v>
      </c>
      <c r="E8" s="23">
        <f>+Expenditure!F255</f>
        <v>3411500</v>
      </c>
    </row>
    <row r="9" spans="1:5" ht="15.75" x14ac:dyDescent="0.25">
      <c r="A9" s="2" t="s">
        <v>62</v>
      </c>
      <c r="B9" s="23">
        <f>+Expenditure!C326</f>
        <v>1156500</v>
      </c>
      <c r="C9" s="23">
        <f>+Expenditure!D326</f>
        <v>703811.57000000007</v>
      </c>
      <c r="D9" s="23">
        <f>Expenditure!E326</f>
        <v>1015650</v>
      </c>
      <c r="E9" s="23">
        <f>+Expenditure!F326</f>
        <v>1270000</v>
      </c>
    </row>
    <row r="10" spans="1:5" ht="15.75" x14ac:dyDescent="0.25">
      <c r="A10" s="2" t="s">
        <v>63</v>
      </c>
      <c r="B10" s="23">
        <f>+Expenditure!C382</f>
        <v>839300</v>
      </c>
      <c r="C10" s="23">
        <f>+Expenditure!D382</f>
        <v>387298.97000000009</v>
      </c>
      <c r="D10" s="23">
        <f>Expenditure!E382</f>
        <v>568765</v>
      </c>
      <c r="E10" s="23">
        <f>+Expenditure!F382</f>
        <v>865000</v>
      </c>
    </row>
    <row r="11" spans="1:5" ht="15.75" x14ac:dyDescent="0.25">
      <c r="A11" s="2" t="s">
        <v>279</v>
      </c>
      <c r="B11" s="24">
        <f>+Expenditure!C405</f>
        <v>3000000</v>
      </c>
      <c r="C11" s="24">
        <f>+Expenditure!D405</f>
        <v>1385091.1400000001</v>
      </c>
      <c r="D11" s="24">
        <f>Expenditure!E405</f>
        <v>4348655</v>
      </c>
      <c r="E11" s="24">
        <f>+Expenditure!F405</f>
        <v>0</v>
      </c>
    </row>
    <row r="12" spans="1:5" ht="15.75" x14ac:dyDescent="0.25">
      <c r="A12" s="29" t="s">
        <v>64</v>
      </c>
      <c r="B12" s="25">
        <f>SUM(B8:B11)</f>
        <v>8335166</v>
      </c>
      <c r="C12" s="25">
        <f>SUM(C8:C11)</f>
        <v>4976113.6800000006</v>
      </c>
      <c r="D12" s="25">
        <f>SUM(D8:D11)</f>
        <v>9106428.7400000002</v>
      </c>
      <c r="E12" s="25">
        <f>SUM(E8:E11)</f>
        <v>5546500</v>
      </c>
    </row>
    <row r="13" spans="1:5" ht="15.75" x14ac:dyDescent="0.25">
      <c r="A13" s="2"/>
      <c r="B13" s="3"/>
      <c r="C13" s="3"/>
      <c r="D13" s="13"/>
      <c r="E13" s="13"/>
    </row>
    <row r="14" spans="1:5" ht="20.25" x14ac:dyDescent="0.3">
      <c r="A14" s="1" t="s">
        <v>65</v>
      </c>
      <c r="B14" s="8"/>
      <c r="C14" s="8"/>
      <c r="D14" s="15"/>
      <c r="E14" s="15"/>
    </row>
    <row r="15" spans="1:5" ht="31.5" x14ac:dyDescent="0.25">
      <c r="A15" s="5" t="s">
        <v>0</v>
      </c>
      <c r="B15" s="19" t="str">
        <f>Expenditure!$C$3</f>
        <v>2026 Original Budget</v>
      </c>
      <c r="C15" s="19" t="str">
        <f>Expenditure!$D$3</f>
        <v>2026 Actual to 3/10/26</v>
      </c>
      <c r="D15" s="22" t="str">
        <f>Expenditure!$E$3</f>
        <v>2026 Full Year Estimate</v>
      </c>
      <c r="E15" s="16" t="s">
        <v>755</v>
      </c>
    </row>
    <row r="16" spans="1:5" ht="15.75" x14ac:dyDescent="0.25">
      <c r="A16" s="2" t="s">
        <v>61</v>
      </c>
      <c r="B16" s="23">
        <f>+Revenue!B49</f>
        <v>3339366</v>
      </c>
      <c r="C16" s="23">
        <f>+Revenue!C49</f>
        <v>2567815.3400000003</v>
      </c>
      <c r="D16" s="23">
        <f>Revenue!D49</f>
        <v>2815018.8000000003</v>
      </c>
      <c r="E16" s="23">
        <f>Revenue!E49</f>
        <v>3411500</v>
      </c>
    </row>
    <row r="17" spans="1:5" ht="15.75" x14ac:dyDescent="0.25">
      <c r="A17" s="2" t="s">
        <v>62</v>
      </c>
      <c r="B17" s="23">
        <f>+Revenue!B68</f>
        <v>1156500</v>
      </c>
      <c r="C17" s="23">
        <f>+Revenue!C68</f>
        <v>824112.68</v>
      </c>
      <c r="D17" s="23">
        <f>Revenue!D68</f>
        <v>1097112.08</v>
      </c>
      <c r="E17" s="23">
        <f>Revenue!E68</f>
        <v>1270000</v>
      </c>
    </row>
    <row r="18" spans="1:5" ht="15.75" x14ac:dyDescent="0.25">
      <c r="A18" s="2" t="s">
        <v>63</v>
      </c>
      <c r="B18" s="23">
        <f>+Revenue!B84</f>
        <v>839300</v>
      </c>
      <c r="C18" s="23">
        <f>+Revenue!C84</f>
        <v>600158.26</v>
      </c>
      <c r="D18" s="23">
        <f>Revenue!D84</f>
        <v>829214</v>
      </c>
      <c r="E18" s="23">
        <f>Revenue!E84</f>
        <v>865000</v>
      </c>
    </row>
    <row r="19" spans="1:5" ht="15.75" x14ac:dyDescent="0.25">
      <c r="A19" s="2" t="s">
        <v>279</v>
      </c>
      <c r="B19" s="24">
        <f>+Revenue!B96</f>
        <v>3000000</v>
      </c>
      <c r="C19" s="24">
        <f>+Revenue!C96</f>
        <v>1044373.03</v>
      </c>
      <c r="D19" s="24">
        <f>Revenue!D96</f>
        <v>4175000</v>
      </c>
      <c r="E19" s="24">
        <f>+Revenue!E96</f>
        <v>0</v>
      </c>
    </row>
    <row r="20" spans="1:5" ht="15.75" x14ac:dyDescent="0.25">
      <c r="A20" s="29" t="s">
        <v>66</v>
      </c>
      <c r="B20" s="25">
        <f>SUM(B16:B19)</f>
        <v>8335166</v>
      </c>
      <c r="C20" s="25">
        <f>SUM(C16:C19)</f>
        <v>5036459.3100000005</v>
      </c>
      <c r="D20" s="25">
        <f>SUM(D16:D19)</f>
        <v>8916344.8800000008</v>
      </c>
      <c r="E20" s="25">
        <f>SUM(E16:E19)</f>
        <v>5546500</v>
      </c>
    </row>
    <row r="21" spans="1:5" ht="15.75" x14ac:dyDescent="0.25">
      <c r="A21" s="4"/>
      <c r="B21" s="9"/>
      <c r="C21" s="9"/>
      <c r="D21" s="11"/>
      <c r="E21" s="11"/>
    </row>
    <row r="22" spans="1:5" ht="20.25" x14ac:dyDescent="0.3">
      <c r="A22" s="1" t="s">
        <v>70</v>
      </c>
      <c r="B22" s="8"/>
      <c r="C22" s="8"/>
      <c r="D22" s="15"/>
      <c r="E22" s="15"/>
    </row>
    <row r="23" spans="1:5" ht="31.5" x14ac:dyDescent="0.25">
      <c r="A23" s="5" t="s">
        <v>0</v>
      </c>
      <c r="B23" s="19" t="str">
        <f>Expenditure!$C$3</f>
        <v>2026 Original Budget</v>
      </c>
      <c r="C23" s="19" t="str">
        <f>Expenditure!$D$3</f>
        <v>2026 Actual to 3/10/26</v>
      </c>
      <c r="D23" s="22" t="str">
        <f>Expenditure!$E$3</f>
        <v>2026 Full Year Estimate</v>
      </c>
      <c r="E23" s="16" t="s">
        <v>755</v>
      </c>
    </row>
    <row r="24" spans="1:5" ht="15.75" x14ac:dyDescent="0.25">
      <c r="A24" s="2" t="s">
        <v>61</v>
      </c>
      <c r="B24" s="23">
        <f t="shared" ref="B24:C27" si="0">SUM(B16-B8)</f>
        <v>0</v>
      </c>
      <c r="C24" s="23">
        <f t="shared" si="0"/>
        <v>67903.339999999851</v>
      </c>
      <c r="D24" s="23">
        <f t="shared" ref="D24" si="1">SUM(D16-D8)</f>
        <v>-358339.93999999994</v>
      </c>
      <c r="E24" s="23">
        <f>E16-E8</f>
        <v>0</v>
      </c>
    </row>
    <row r="25" spans="1:5" ht="15.75" x14ac:dyDescent="0.25">
      <c r="A25" s="2" t="s">
        <v>62</v>
      </c>
      <c r="B25" s="23">
        <f t="shared" si="0"/>
        <v>0</v>
      </c>
      <c r="C25" s="23">
        <f t="shared" si="0"/>
        <v>120301.10999999999</v>
      </c>
      <c r="D25" s="23">
        <f t="shared" ref="D25" si="2">SUM(D17-D9)</f>
        <v>81462.080000000075</v>
      </c>
      <c r="E25" s="23">
        <f>E17-E9</f>
        <v>0</v>
      </c>
    </row>
    <row r="26" spans="1:5" ht="15.75" x14ac:dyDescent="0.25">
      <c r="A26" s="2" t="s">
        <v>63</v>
      </c>
      <c r="B26" s="23">
        <f t="shared" si="0"/>
        <v>0</v>
      </c>
      <c r="C26" s="23">
        <f t="shared" si="0"/>
        <v>212859.28999999992</v>
      </c>
      <c r="D26" s="23">
        <f t="shared" ref="D26" si="3">SUM(D18-D10)</f>
        <v>260449</v>
      </c>
      <c r="E26" s="23">
        <f>E18-E10</f>
        <v>0</v>
      </c>
    </row>
    <row r="27" spans="1:5" ht="15.75" x14ac:dyDescent="0.25">
      <c r="A27" s="2" t="s">
        <v>279</v>
      </c>
      <c r="B27" s="24">
        <f t="shared" si="0"/>
        <v>0</v>
      </c>
      <c r="C27" s="24">
        <f t="shared" si="0"/>
        <v>-340718.1100000001</v>
      </c>
      <c r="D27" s="24">
        <f t="shared" ref="D27" si="4">SUM(D19-D11)</f>
        <v>-173655</v>
      </c>
      <c r="E27" s="24">
        <f>E19-E11</f>
        <v>0</v>
      </c>
    </row>
    <row r="28" spans="1:5" ht="15.75" x14ac:dyDescent="0.25">
      <c r="A28" s="29" t="s">
        <v>71</v>
      </c>
      <c r="B28" s="25">
        <f>SUM(B24:B27)</f>
        <v>0</v>
      </c>
      <c r="C28" s="25">
        <f>SUM(C24:C27)</f>
        <v>60345.629999999655</v>
      </c>
      <c r="D28" s="25">
        <f>SUM(D24:D27)</f>
        <v>-190083.85999999987</v>
      </c>
      <c r="E28" s="25">
        <f>SUM(E24:E27)</f>
        <v>0</v>
      </c>
    </row>
  </sheetData>
  <mergeCells count="3">
    <mergeCell ref="A2:E2"/>
    <mergeCell ref="A3:E3"/>
    <mergeCell ref="A4:E4"/>
  </mergeCells>
  <printOptions horizontalCentered="1"/>
  <pageMargins left="0" right="0" top="0.75" bottom="0.75" header="0.3" footer="0.3"/>
  <pageSetup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35"/>
  <sheetViews>
    <sheetView tabSelected="1" topLeftCell="A394" zoomScale="130" zoomScaleNormal="130" workbookViewId="0">
      <selection activeCell="B230" sqref="B230"/>
    </sheetView>
  </sheetViews>
  <sheetFormatPr defaultRowHeight="15.75" x14ac:dyDescent="0.25"/>
  <cols>
    <col min="1" max="1" width="13.7109375" style="2" customWidth="1"/>
    <col min="2" max="2" width="44.85546875" style="2" customWidth="1"/>
    <col min="3" max="3" width="14.42578125" style="2" bestFit="1" customWidth="1"/>
    <col min="4" max="4" width="14.42578125" style="2" customWidth="1"/>
    <col min="5" max="5" width="15.140625" style="2" bestFit="1" customWidth="1"/>
    <col min="6" max="6" width="15.140625" style="18" bestFit="1" customWidth="1"/>
    <col min="7" max="9" width="15.140625" style="32" customWidth="1"/>
    <col min="10" max="12" width="14.42578125" style="2" bestFit="1" customWidth="1"/>
    <col min="13" max="13" width="14.140625" style="2" customWidth="1"/>
    <col min="14" max="15" width="14.42578125" style="2" bestFit="1" customWidth="1"/>
    <col min="16" max="23" width="12.140625" style="18" bestFit="1" customWidth="1"/>
    <col min="24" max="24" width="11.140625" style="18" customWidth="1"/>
    <col min="25" max="25" width="10.85546875" style="18" bestFit="1" customWidth="1"/>
    <col min="26" max="26" width="9.42578125" style="18" customWidth="1"/>
    <col min="27" max="27" width="10.28515625" style="18" customWidth="1"/>
    <col min="28" max="28" width="10.42578125" style="2" customWidth="1"/>
    <col min="29" max="29" width="10" style="2" customWidth="1"/>
    <col min="30" max="16384" width="9.140625" style="2"/>
  </cols>
  <sheetData>
    <row r="1" spans="1:29" x14ac:dyDescent="0.25">
      <c r="F1" s="3"/>
      <c r="G1" s="3"/>
      <c r="H1" s="3"/>
      <c r="I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9" s="1" customFormat="1" ht="25.5" customHeight="1" thickBot="1" x14ac:dyDescent="0.35">
      <c r="B2" s="1" t="s">
        <v>56</v>
      </c>
      <c r="F2" s="31"/>
      <c r="G2" s="31"/>
      <c r="H2" s="31"/>
      <c r="I2" s="31"/>
      <c r="P2" s="65" t="s">
        <v>380</v>
      </c>
      <c r="Q2" s="65"/>
      <c r="R2" s="65" t="s">
        <v>379</v>
      </c>
      <c r="S2" s="65"/>
      <c r="T2" s="65" t="s">
        <v>378</v>
      </c>
      <c r="U2" s="65"/>
      <c r="V2" s="65" t="s">
        <v>375</v>
      </c>
      <c r="W2" s="65"/>
      <c r="X2" s="65" t="s">
        <v>374</v>
      </c>
      <c r="Y2" s="65"/>
      <c r="Z2" s="65" t="s">
        <v>373</v>
      </c>
      <c r="AA2" s="65"/>
      <c r="AB2" s="65" t="s">
        <v>369</v>
      </c>
      <c r="AC2" s="65"/>
    </row>
    <row r="3" spans="1:29" ht="33" customHeight="1" x14ac:dyDescent="0.25">
      <c r="A3" s="20" t="s">
        <v>382</v>
      </c>
      <c r="B3" s="20" t="s">
        <v>0</v>
      </c>
      <c r="C3" s="19" t="s">
        <v>741</v>
      </c>
      <c r="D3" s="14" t="s">
        <v>759</v>
      </c>
      <c r="E3" s="16" t="s">
        <v>736</v>
      </c>
      <c r="F3" s="33" t="s">
        <v>742</v>
      </c>
      <c r="G3" s="22" t="s">
        <v>752</v>
      </c>
      <c r="H3" s="22" t="s">
        <v>734</v>
      </c>
      <c r="I3" s="22" t="s">
        <v>726</v>
      </c>
      <c r="J3" s="22" t="s">
        <v>719</v>
      </c>
      <c r="K3" s="22" t="s">
        <v>703</v>
      </c>
      <c r="L3" s="22" t="s">
        <v>487</v>
      </c>
      <c r="M3" s="22" t="s">
        <v>273</v>
      </c>
      <c r="N3" s="22" t="s">
        <v>267</v>
      </c>
      <c r="O3" s="22" t="s">
        <v>268</v>
      </c>
      <c r="P3" s="10" t="s">
        <v>349</v>
      </c>
      <c r="Q3" s="10" t="s">
        <v>350</v>
      </c>
      <c r="R3" s="10" t="s">
        <v>349</v>
      </c>
      <c r="S3" s="10" t="s">
        <v>350</v>
      </c>
      <c r="T3" s="10" t="s">
        <v>349</v>
      </c>
      <c r="U3" s="10" t="s">
        <v>350</v>
      </c>
      <c r="V3" s="10" t="s">
        <v>349</v>
      </c>
      <c r="W3" s="10" t="s">
        <v>350</v>
      </c>
      <c r="X3" s="10" t="s">
        <v>349</v>
      </c>
      <c r="Y3" s="10" t="s">
        <v>350</v>
      </c>
      <c r="Z3" s="10" t="s">
        <v>349</v>
      </c>
      <c r="AA3" s="10" t="s">
        <v>350</v>
      </c>
      <c r="AB3" s="10" t="s">
        <v>349</v>
      </c>
      <c r="AC3" s="10" t="s">
        <v>350</v>
      </c>
    </row>
    <row r="4" spans="1:29" x14ac:dyDescent="0.25">
      <c r="A4" s="2" t="s">
        <v>381</v>
      </c>
      <c r="B4" s="6" t="s">
        <v>111</v>
      </c>
      <c r="E4" s="17"/>
      <c r="F4" s="34"/>
      <c r="G4" s="2"/>
      <c r="H4" s="2"/>
      <c r="I4" s="2"/>
      <c r="K4" s="17"/>
      <c r="L4" s="17"/>
      <c r="M4" s="17"/>
      <c r="N4" s="17"/>
      <c r="O4" s="17"/>
    </row>
    <row r="5" spans="1:29" x14ac:dyDescent="0.25">
      <c r="A5" s="2" t="s">
        <v>383</v>
      </c>
      <c r="B5" s="7" t="s">
        <v>340</v>
      </c>
      <c r="C5" s="55">
        <v>28300</v>
      </c>
      <c r="D5" s="26">
        <v>21225</v>
      </c>
      <c r="E5" s="26">
        <v>28300</v>
      </c>
      <c r="F5" s="34">
        <v>28300</v>
      </c>
      <c r="G5" s="26">
        <v>28300</v>
      </c>
      <c r="H5" s="26">
        <v>28300</v>
      </c>
      <c r="I5" s="26">
        <v>28300</v>
      </c>
      <c r="J5" s="26">
        <v>28300</v>
      </c>
      <c r="K5" s="26">
        <v>25560.44</v>
      </c>
      <c r="L5" s="26">
        <v>25100</v>
      </c>
      <c r="M5" s="26">
        <v>25100</v>
      </c>
      <c r="N5" s="26">
        <v>25100</v>
      </c>
      <c r="O5" s="26">
        <v>25105</v>
      </c>
    </row>
    <row r="6" spans="1:29" x14ac:dyDescent="0.25">
      <c r="A6" s="2" t="s">
        <v>385</v>
      </c>
      <c r="B6" s="7" t="s">
        <v>112</v>
      </c>
      <c r="C6" s="55">
        <v>0</v>
      </c>
      <c r="D6" s="26">
        <v>0</v>
      </c>
      <c r="E6" s="26">
        <f>D6</f>
        <v>0</v>
      </c>
      <c r="F6" s="34">
        <v>0</v>
      </c>
      <c r="G6" s="26"/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5000</v>
      </c>
      <c r="O6" s="26">
        <v>247.5</v>
      </c>
    </row>
    <row r="7" spans="1:29" x14ac:dyDescent="0.25">
      <c r="A7" s="2" t="s">
        <v>384</v>
      </c>
      <c r="B7" s="7" t="s">
        <v>289</v>
      </c>
      <c r="C7" s="55">
        <v>400</v>
      </c>
      <c r="D7" s="26">
        <v>0</v>
      </c>
      <c r="E7" s="26">
        <v>200</v>
      </c>
      <c r="F7" s="34">
        <v>400</v>
      </c>
      <c r="G7" s="26">
        <v>324</v>
      </c>
      <c r="H7" s="26">
        <v>324</v>
      </c>
      <c r="I7" s="26">
        <v>296.39999999999998</v>
      </c>
      <c r="J7" s="26">
        <v>0</v>
      </c>
      <c r="K7" s="26">
        <v>160</v>
      </c>
      <c r="L7" s="26">
        <v>2530.7800000000002</v>
      </c>
      <c r="M7" s="26">
        <v>9708.07</v>
      </c>
      <c r="N7" s="26">
        <v>0</v>
      </c>
      <c r="O7" s="26">
        <v>0</v>
      </c>
    </row>
    <row r="8" spans="1:29" x14ac:dyDescent="0.25">
      <c r="A8" s="2" t="s">
        <v>704</v>
      </c>
      <c r="B8" s="7" t="s">
        <v>705</v>
      </c>
      <c r="C8" s="55">
        <v>2500</v>
      </c>
      <c r="D8" s="26">
        <v>80</v>
      </c>
      <c r="E8" s="26">
        <v>2500</v>
      </c>
      <c r="F8" s="36">
        <v>2500</v>
      </c>
      <c r="G8" s="26">
        <v>2818.08</v>
      </c>
      <c r="H8" s="26">
        <v>2861.2</v>
      </c>
      <c r="I8" s="26">
        <v>3805.64</v>
      </c>
      <c r="J8" s="26">
        <v>2010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</row>
    <row r="9" spans="1:29" x14ac:dyDescent="0.25">
      <c r="B9" s="5" t="s">
        <v>1</v>
      </c>
      <c r="C9" s="30">
        <f>SUM(C5:C8)</f>
        <v>31200</v>
      </c>
      <c r="D9" s="30">
        <f t="shared" ref="D9:E9" si="0">SUM(D5:D8)</f>
        <v>21305</v>
      </c>
      <c r="E9" s="30">
        <f t="shared" si="0"/>
        <v>31000</v>
      </c>
      <c r="F9" s="35">
        <f t="shared" ref="F9:O9" si="1">SUM(F5:F8)</f>
        <v>31200</v>
      </c>
      <c r="G9" s="30">
        <f>SUM(G5:G8)</f>
        <v>31442.080000000002</v>
      </c>
      <c r="H9" s="30">
        <f>SUM(H5:H8)</f>
        <v>31485.200000000001</v>
      </c>
      <c r="I9" s="30">
        <f>SUM(I5:I8)</f>
        <v>32402.04</v>
      </c>
      <c r="J9" s="30">
        <f>SUM(J5:J8)</f>
        <v>30310</v>
      </c>
      <c r="K9" s="30">
        <f t="shared" si="1"/>
        <v>25720.44</v>
      </c>
      <c r="L9" s="30">
        <f t="shared" si="1"/>
        <v>27630.78</v>
      </c>
      <c r="M9" s="30">
        <f t="shared" si="1"/>
        <v>34808.07</v>
      </c>
      <c r="N9" s="30">
        <f t="shared" si="1"/>
        <v>30100</v>
      </c>
      <c r="O9" s="30">
        <f t="shared" si="1"/>
        <v>25352.5</v>
      </c>
    </row>
    <row r="10" spans="1:29" x14ac:dyDescent="0.25">
      <c r="A10" s="2" t="s">
        <v>386</v>
      </c>
      <c r="B10" s="6" t="s">
        <v>113</v>
      </c>
      <c r="C10" s="23"/>
      <c r="D10" s="23"/>
      <c r="E10" s="26"/>
      <c r="F10" s="34"/>
      <c r="G10" s="23"/>
      <c r="H10" s="23"/>
      <c r="I10" s="23"/>
      <c r="J10" s="23"/>
      <c r="K10" s="26"/>
      <c r="L10" s="26"/>
      <c r="M10" s="26"/>
      <c r="N10" s="26"/>
      <c r="O10" s="26"/>
    </row>
    <row r="11" spans="1:29" x14ac:dyDescent="0.25">
      <c r="A11" s="2" t="s">
        <v>387</v>
      </c>
      <c r="B11" s="7" t="s">
        <v>258</v>
      </c>
      <c r="C11" s="55">
        <v>16615</v>
      </c>
      <c r="D11" s="26">
        <v>16677.47</v>
      </c>
      <c r="E11" s="26">
        <v>21320.240000000002</v>
      </c>
      <c r="F11" s="36">
        <v>19000</v>
      </c>
      <c r="G11" s="26">
        <v>17015</v>
      </c>
      <c r="H11" s="26">
        <v>16906.89</v>
      </c>
      <c r="I11" s="26">
        <v>16415</v>
      </c>
      <c r="J11" s="26">
        <v>16615</v>
      </c>
      <c r="K11" s="26">
        <v>16415</v>
      </c>
      <c r="L11" s="26">
        <v>16092.8</v>
      </c>
      <c r="M11" s="26">
        <v>15777.24</v>
      </c>
      <c r="N11" s="26">
        <v>20370.63</v>
      </c>
      <c r="O11" s="26">
        <v>15050.76</v>
      </c>
    </row>
    <row r="12" spans="1:29" x14ac:dyDescent="0.25">
      <c r="A12" s="2" t="s">
        <v>388</v>
      </c>
      <c r="B12" s="7" t="s">
        <v>259</v>
      </c>
      <c r="C12" s="55">
        <v>20000</v>
      </c>
      <c r="D12" s="26">
        <v>13503.3</v>
      </c>
      <c r="E12" s="26">
        <v>17000</v>
      </c>
      <c r="F12" s="36">
        <v>18000</v>
      </c>
      <c r="G12" s="26">
        <v>18078.45</v>
      </c>
      <c r="H12" s="26">
        <v>18569.93</v>
      </c>
      <c r="I12" s="26">
        <v>21022.5</v>
      </c>
      <c r="J12" s="26">
        <v>17269.28</v>
      </c>
      <c r="K12" s="26">
        <v>16817.04</v>
      </c>
      <c r="L12" s="26">
        <v>20368.330000000002</v>
      </c>
      <c r="M12" s="26">
        <v>23132.49</v>
      </c>
      <c r="N12" s="26">
        <v>15691.21</v>
      </c>
      <c r="O12" s="26">
        <v>15853.62</v>
      </c>
    </row>
    <row r="13" spans="1:29" x14ac:dyDescent="0.25">
      <c r="A13" s="2" t="s">
        <v>389</v>
      </c>
      <c r="B13" s="7" t="s">
        <v>260</v>
      </c>
      <c r="C13" s="55">
        <v>1500</v>
      </c>
      <c r="D13" s="26">
        <v>1061.0999999999999</v>
      </c>
      <c r="E13" s="26">
        <v>1300</v>
      </c>
      <c r="F13" s="34">
        <v>1500</v>
      </c>
      <c r="G13" s="26">
        <v>1147.2</v>
      </c>
      <c r="H13" s="26">
        <v>1222.32</v>
      </c>
      <c r="I13" s="26">
        <v>1277.8800000000001</v>
      </c>
      <c r="J13" s="26">
        <v>1119.1199999999999</v>
      </c>
      <c r="K13" s="26">
        <v>427.2</v>
      </c>
      <c r="L13" s="26">
        <v>1788.06</v>
      </c>
      <c r="M13" s="26">
        <v>2165.94</v>
      </c>
      <c r="N13" s="26">
        <v>1626.69</v>
      </c>
      <c r="O13" s="26">
        <v>2123.54</v>
      </c>
    </row>
    <row r="14" spans="1:29" x14ac:dyDescent="0.25">
      <c r="A14" s="2" t="s">
        <v>390</v>
      </c>
      <c r="B14" s="7" t="s">
        <v>298</v>
      </c>
      <c r="C14" s="55">
        <v>2000</v>
      </c>
      <c r="D14" s="26">
        <v>1444.5</v>
      </c>
      <c r="E14" s="26">
        <v>2500</v>
      </c>
      <c r="F14" s="34">
        <v>1500</v>
      </c>
      <c r="G14" s="26">
        <v>1339.99</v>
      </c>
      <c r="H14" s="26">
        <v>1048.02</v>
      </c>
      <c r="I14" s="26">
        <v>4109.78</v>
      </c>
      <c r="J14" s="26">
        <v>2293.92</v>
      </c>
      <c r="K14" s="26">
        <v>2467.5300000000002</v>
      </c>
      <c r="L14" s="26">
        <v>1627.16</v>
      </c>
      <c r="M14" s="26">
        <v>550.36</v>
      </c>
      <c r="N14" s="26">
        <v>1401.95</v>
      </c>
      <c r="O14" s="26">
        <v>1209.44</v>
      </c>
    </row>
    <row r="15" spans="1:29" x14ac:dyDescent="0.25">
      <c r="A15" s="2" t="s">
        <v>391</v>
      </c>
      <c r="B15" s="7" t="s">
        <v>2</v>
      </c>
      <c r="C15" s="55">
        <v>2000</v>
      </c>
      <c r="D15" s="26">
        <v>1000</v>
      </c>
      <c r="E15" s="26">
        <v>1000</v>
      </c>
      <c r="F15" s="34">
        <v>1000</v>
      </c>
      <c r="G15" s="26">
        <v>2000</v>
      </c>
      <c r="H15" s="26">
        <v>1500</v>
      </c>
      <c r="I15" s="26">
        <v>1000</v>
      </c>
      <c r="J15" s="26">
        <v>1000</v>
      </c>
      <c r="K15" s="26">
        <v>1000</v>
      </c>
      <c r="L15" s="26">
        <v>500</v>
      </c>
      <c r="M15" s="26">
        <v>500</v>
      </c>
      <c r="N15" s="26">
        <v>1590</v>
      </c>
      <c r="O15" s="26">
        <v>787.58</v>
      </c>
    </row>
    <row r="16" spans="1:29" x14ac:dyDescent="0.25">
      <c r="A16" s="2" t="s">
        <v>392</v>
      </c>
      <c r="B16" s="7" t="s">
        <v>299</v>
      </c>
      <c r="C16" s="55">
        <v>4200</v>
      </c>
      <c r="D16" s="26">
        <v>3038.64</v>
      </c>
      <c r="E16" s="26">
        <v>4300</v>
      </c>
      <c r="F16" s="34">
        <v>4300</v>
      </c>
      <c r="G16" s="26">
        <v>4008.21</v>
      </c>
      <c r="H16" s="26">
        <v>3859.88</v>
      </c>
      <c r="I16" s="26">
        <v>4140.97</v>
      </c>
      <c r="J16" s="26">
        <v>4226.24</v>
      </c>
      <c r="K16" s="26">
        <v>4385.93</v>
      </c>
      <c r="L16" s="26">
        <v>3993.93</v>
      </c>
      <c r="M16" s="26">
        <v>3807.85</v>
      </c>
      <c r="N16" s="26">
        <v>3713.46</v>
      </c>
      <c r="O16" s="26">
        <v>3459.77</v>
      </c>
    </row>
    <row r="17" spans="1:15" x14ac:dyDescent="0.25">
      <c r="A17" s="2" t="s">
        <v>393</v>
      </c>
      <c r="B17" s="7" t="s">
        <v>114</v>
      </c>
      <c r="C17" s="55">
        <v>0</v>
      </c>
      <c r="D17" s="26">
        <v>0</v>
      </c>
      <c r="E17" s="26">
        <f t="shared" ref="E17:E22" si="2">D17/9*12</f>
        <v>0</v>
      </c>
      <c r="F17" s="34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596.87</v>
      </c>
      <c r="M17" s="26">
        <v>0</v>
      </c>
      <c r="N17" s="26">
        <v>0</v>
      </c>
      <c r="O17" s="26">
        <v>63.75</v>
      </c>
    </row>
    <row r="18" spans="1:15" x14ac:dyDescent="0.25">
      <c r="A18" s="2" t="s">
        <v>394</v>
      </c>
      <c r="B18" s="7" t="s">
        <v>115</v>
      </c>
      <c r="C18" s="55">
        <v>0</v>
      </c>
      <c r="D18" s="26">
        <v>0</v>
      </c>
      <c r="E18" s="26">
        <f t="shared" si="2"/>
        <v>0</v>
      </c>
      <c r="F18" s="34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</row>
    <row r="19" spans="1:15" x14ac:dyDescent="0.25">
      <c r="A19" s="2" t="s">
        <v>395</v>
      </c>
      <c r="B19" s="7" t="s">
        <v>116</v>
      </c>
      <c r="C19" s="55">
        <v>1338</v>
      </c>
      <c r="D19" s="26">
        <v>84</v>
      </c>
      <c r="E19" s="26">
        <v>200</v>
      </c>
      <c r="F19" s="34">
        <v>500</v>
      </c>
      <c r="G19" s="26">
        <v>714</v>
      </c>
      <c r="H19" s="26">
        <v>1220.75</v>
      </c>
      <c r="I19" s="26">
        <v>450</v>
      </c>
      <c r="J19" s="26">
        <v>0</v>
      </c>
      <c r="K19" s="26">
        <v>825</v>
      </c>
      <c r="L19" s="26">
        <v>0</v>
      </c>
      <c r="M19" s="26">
        <v>0</v>
      </c>
      <c r="N19" s="26">
        <v>0</v>
      </c>
      <c r="O19" s="26">
        <f>225+1075</f>
        <v>1300</v>
      </c>
    </row>
    <row r="20" spans="1:15" x14ac:dyDescent="0.25">
      <c r="A20" s="2" t="s">
        <v>396</v>
      </c>
      <c r="B20" s="7" t="s">
        <v>288</v>
      </c>
      <c r="C20" s="55">
        <v>0</v>
      </c>
      <c r="D20" s="26">
        <v>0</v>
      </c>
      <c r="E20" s="26">
        <v>0</v>
      </c>
      <c r="F20" s="34">
        <v>0</v>
      </c>
      <c r="G20" s="26">
        <v>0</v>
      </c>
      <c r="H20" s="26">
        <v>0</v>
      </c>
      <c r="I20" s="26">
        <v>375</v>
      </c>
      <c r="J20" s="26">
        <v>0</v>
      </c>
      <c r="K20" s="26">
        <v>0</v>
      </c>
      <c r="L20" s="26">
        <v>0</v>
      </c>
      <c r="M20" s="26">
        <v>0</v>
      </c>
      <c r="N20" s="26">
        <v>150</v>
      </c>
      <c r="O20" s="26">
        <v>1496.56</v>
      </c>
    </row>
    <row r="21" spans="1:15" x14ac:dyDescent="0.25">
      <c r="A21" s="2" t="s">
        <v>397</v>
      </c>
      <c r="B21" s="7" t="s">
        <v>117</v>
      </c>
      <c r="C21" s="55">
        <v>0</v>
      </c>
      <c r="D21" s="26">
        <v>0</v>
      </c>
      <c r="E21" s="26">
        <f t="shared" si="2"/>
        <v>0</v>
      </c>
      <c r="F21" s="34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17.66</v>
      </c>
    </row>
    <row r="22" spans="1:15" x14ac:dyDescent="0.25">
      <c r="A22" s="2" t="s">
        <v>398</v>
      </c>
      <c r="B22" s="7" t="s">
        <v>118</v>
      </c>
      <c r="C22" s="55">
        <v>0</v>
      </c>
      <c r="D22" s="26">
        <v>0</v>
      </c>
      <c r="E22" s="26">
        <f t="shared" si="2"/>
        <v>0</v>
      </c>
      <c r="F22" s="34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54.05</v>
      </c>
    </row>
    <row r="23" spans="1:15" x14ac:dyDescent="0.25">
      <c r="B23" s="5" t="s">
        <v>1</v>
      </c>
      <c r="C23" s="30">
        <f t="shared" ref="C23:O23" si="3">SUM(C11:C22)</f>
        <v>47653</v>
      </c>
      <c r="D23" s="30">
        <f t="shared" si="3"/>
        <v>36809.009999999995</v>
      </c>
      <c r="E23" s="30">
        <f t="shared" si="3"/>
        <v>47620.240000000005</v>
      </c>
      <c r="F23" s="35">
        <f t="shared" si="3"/>
        <v>45800</v>
      </c>
      <c r="G23" s="30">
        <f t="shared" ref="G23:I23" si="4">SUM(G11:G22)</f>
        <v>44302.849999999991</v>
      </c>
      <c r="H23" s="30">
        <f t="shared" si="4"/>
        <v>44327.789999999994</v>
      </c>
      <c r="I23" s="30">
        <f t="shared" si="4"/>
        <v>48791.13</v>
      </c>
      <c r="J23" s="30">
        <f t="shared" ref="J23" si="5">SUM(J11:J22)</f>
        <v>42523.56</v>
      </c>
      <c r="K23" s="30">
        <f t="shared" si="3"/>
        <v>42337.7</v>
      </c>
      <c r="L23" s="30">
        <f t="shared" si="3"/>
        <v>44967.150000000009</v>
      </c>
      <c r="M23" s="30">
        <f t="shared" si="3"/>
        <v>45933.880000000005</v>
      </c>
      <c r="N23" s="30">
        <f t="shared" si="3"/>
        <v>44543.939999999995</v>
      </c>
      <c r="O23" s="30">
        <f t="shared" si="3"/>
        <v>41416.730000000003</v>
      </c>
    </row>
    <row r="24" spans="1:15" x14ac:dyDescent="0.25">
      <c r="A24" s="2" t="s">
        <v>399</v>
      </c>
      <c r="B24" s="6" t="s">
        <v>119</v>
      </c>
      <c r="C24" s="23"/>
      <c r="D24" s="23"/>
      <c r="E24" s="26"/>
      <c r="F24" s="34"/>
      <c r="G24" s="23"/>
      <c r="H24" s="23"/>
      <c r="I24" s="23"/>
      <c r="J24" s="23"/>
      <c r="K24" s="26"/>
      <c r="L24" s="26"/>
      <c r="M24" s="26"/>
      <c r="N24" s="26"/>
      <c r="O24" s="26"/>
    </row>
    <row r="25" spans="1:15" x14ac:dyDescent="0.25">
      <c r="A25" s="2" t="s">
        <v>400</v>
      </c>
      <c r="B25" s="7" t="s">
        <v>3</v>
      </c>
      <c r="C25" s="55">
        <v>25000</v>
      </c>
      <c r="D25" s="26">
        <v>19505.650000000001</v>
      </c>
      <c r="E25" s="26">
        <v>25000</v>
      </c>
      <c r="F25" s="34">
        <v>25000</v>
      </c>
      <c r="G25" s="26">
        <v>25000</v>
      </c>
      <c r="H25" s="26">
        <v>25000</v>
      </c>
      <c r="I25" s="26">
        <v>25000</v>
      </c>
      <c r="J25" s="26">
        <v>25068.720000000001</v>
      </c>
      <c r="K25" s="26">
        <v>24833.24</v>
      </c>
      <c r="L25" s="26">
        <v>12635.48</v>
      </c>
      <c r="M25" s="26">
        <v>13233.33</v>
      </c>
      <c r="N25" s="26">
        <v>7400.01</v>
      </c>
      <c r="O25" s="26">
        <v>7400</v>
      </c>
    </row>
    <row r="26" spans="1:15" x14ac:dyDescent="0.25">
      <c r="A26" s="2" t="s">
        <v>401</v>
      </c>
      <c r="B26" s="7" t="s">
        <v>120</v>
      </c>
      <c r="C26" s="55">
        <v>0</v>
      </c>
      <c r="D26" s="26">
        <v>0</v>
      </c>
      <c r="E26" s="26">
        <f t="shared" ref="E26" si="6">D26/9*12</f>
        <v>0</v>
      </c>
      <c r="F26" s="34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300</v>
      </c>
      <c r="O26" s="26">
        <v>442.5</v>
      </c>
    </row>
    <row r="27" spans="1:15" x14ac:dyDescent="0.25">
      <c r="A27" s="2" t="s">
        <v>402</v>
      </c>
      <c r="B27" s="7" t="s">
        <v>4</v>
      </c>
      <c r="C27" s="55">
        <v>500</v>
      </c>
      <c r="D27" s="26">
        <v>281.39</v>
      </c>
      <c r="E27" s="26">
        <v>375</v>
      </c>
      <c r="F27" s="34">
        <v>400</v>
      </c>
      <c r="G27" s="26">
        <v>375.13</v>
      </c>
      <c r="H27" s="26">
        <v>406.76</v>
      </c>
      <c r="I27" s="26">
        <v>375.11</v>
      </c>
      <c r="J27" s="26">
        <v>375.51</v>
      </c>
      <c r="K27" s="26">
        <v>397.89</v>
      </c>
      <c r="L27" s="26">
        <v>401.46</v>
      </c>
      <c r="M27" s="26">
        <v>477.14</v>
      </c>
      <c r="N27" s="26">
        <v>506.13</v>
      </c>
      <c r="O27" s="26">
        <v>314.45999999999998</v>
      </c>
    </row>
    <row r="28" spans="1:15" x14ac:dyDescent="0.25">
      <c r="A28" s="2" t="s">
        <v>403</v>
      </c>
      <c r="B28" s="7" t="s">
        <v>121</v>
      </c>
      <c r="C28" s="55">
        <v>1000</v>
      </c>
      <c r="D28" s="26">
        <v>0</v>
      </c>
      <c r="E28" s="26">
        <v>1000</v>
      </c>
      <c r="F28" s="36">
        <v>1000</v>
      </c>
      <c r="G28" s="26">
        <v>1101</v>
      </c>
      <c r="H28" s="26">
        <v>685</v>
      </c>
      <c r="I28" s="26">
        <v>215</v>
      </c>
      <c r="J28" s="26">
        <v>940</v>
      </c>
      <c r="K28" s="26">
        <v>444.38</v>
      </c>
      <c r="L28" s="26">
        <v>0</v>
      </c>
      <c r="M28" s="26">
        <v>0</v>
      </c>
      <c r="N28" s="26">
        <v>0</v>
      </c>
      <c r="O28" s="26">
        <v>158.44</v>
      </c>
    </row>
    <row r="29" spans="1:15" x14ac:dyDescent="0.25">
      <c r="B29" s="5" t="s">
        <v>1</v>
      </c>
      <c r="C29" s="30">
        <f t="shared" ref="C29:O29" si="7">SUM(C25:C28)</f>
        <v>26500</v>
      </c>
      <c r="D29" s="30">
        <f t="shared" si="7"/>
        <v>19787.04</v>
      </c>
      <c r="E29" s="30">
        <f t="shared" si="7"/>
        <v>26375</v>
      </c>
      <c r="F29" s="35">
        <f t="shared" si="7"/>
        <v>26400</v>
      </c>
      <c r="G29" s="30">
        <f t="shared" ref="G29:I29" si="8">SUM(G25:G28)</f>
        <v>26476.13</v>
      </c>
      <c r="H29" s="30">
        <f t="shared" si="8"/>
        <v>26091.759999999998</v>
      </c>
      <c r="I29" s="30">
        <f t="shared" si="8"/>
        <v>25590.11</v>
      </c>
      <c r="J29" s="30">
        <f t="shared" ref="J29" si="9">SUM(J25:J28)</f>
        <v>26384.23</v>
      </c>
      <c r="K29" s="30">
        <f t="shared" si="7"/>
        <v>25675.510000000002</v>
      </c>
      <c r="L29" s="30">
        <f t="shared" si="7"/>
        <v>13036.939999999999</v>
      </c>
      <c r="M29" s="30">
        <f t="shared" si="7"/>
        <v>13710.47</v>
      </c>
      <c r="N29" s="30">
        <f t="shared" si="7"/>
        <v>8206.14</v>
      </c>
      <c r="O29" s="30">
        <f t="shared" si="7"/>
        <v>8315.4</v>
      </c>
    </row>
    <row r="30" spans="1:15" x14ac:dyDescent="0.25">
      <c r="A30" s="2" t="s">
        <v>404</v>
      </c>
      <c r="B30" s="6" t="s">
        <v>122</v>
      </c>
      <c r="C30" s="26"/>
      <c r="D30" s="26"/>
      <c r="E30" s="26"/>
      <c r="F30" s="34"/>
      <c r="G30" s="26"/>
      <c r="H30" s="26"/>
      <c r="I30" s="26"/>
      <c r="J30" s="26"/>
      <c r="K30" s="26"/>
      <c r="L30" s="26"/>
      <c r="M30" s="26"/>
      <c r="N30" s="26"/>
      <c r="O30" s="26"/>
    </row>
    <row r="31" spans="1:15" x14ac:dyDescent="0.25">
      <c r="A31" s="2" t="s">
        <v>405</v>
      </c>
      <c r="B31" s="7" t="s">
        <v>123</v>
      </c>
      <c r="C31" s="55">
        <v>11500</v>
      </c>
      <c r="D31" s="26">
        <v>8858.4</v>
      </c>
      <c r="E31" s="26">
        <v>11500</v>
      </c>
      <c r="F31" s="34">
        <v>11800</v>
      </c>
      <c r="G31" s="26">
        <v>11277.13</v>
      </c>
      <c r="H31" s="26">
        <v>10500</v>
      </c>
      <c r="I31" s="26">
        <v>10200</v>
      </c>
      <c r="J31" s="26">
        <v>10027.549999999999</v>
      </c>
      <c r="K31" s="26">
        <v>9791.75</v>
      </c>
      <c r="L31" s="26">
        <v>11076.52</v>
      </c>
      <c r="M31" s="26">
        <v>9107.11</v>
      </c>
      <c r="N31" s="26">
        <v>14905.72</v>
      </c>
      <c r="O31" s="26">
        <v>7507.67</v>
      </c>
    </row>
    <row r="32" spans="1:15" x14ac:dyDescent="0.25">
      <c r="A32" s="2" t="s">
        <v>406</v>
      </c>
      <c r="B32" s="7" t="s">
        <v>124</v>
      </c>
      <c r="C32" s="55">
        <v>900</v>
      </c>
      <c r="D32" s="26">
        <v>1041</v>
      </c>
      <c r="E32" s="26">
        <v>1200</v>
      </c>
      <c r="F32" s="34">
        <v>900</v>
      </c>
      <c r="G32" s="26">
        <v>979.06</v>
      </c>
      <c r="H32" s="26">
        <v>673.6</v>
      </c>
      <c r="I32" s="26">
        <v>1047.1300000000001</v>
      </c>
      <c r="J32" s="26">
        <v>1260.6500000000001</v>
      </c>
      <c r="K32" s="26">
        <v>607.36</v>
      </c>
      <c r="L32" s="26">
        <v>907.13</v>
      </c>
      <c r="M32" s="26">
        <v>670.56</v>
      </c>
      <c r="N32" s="26">
        <v>3846.2</v>
      </c>
      <c r="O32" s="26">
        <v>1247.72</v>
      </c>
    </row>
    <row r="33" spans="1:22" x14ac:dyDescent="0.25">
      <c r="A33" s="2" t="s">
        <v>407</v>
      </c>
      <c r="B33" s="7" t="s">
        <v>5</v>
      </c>
      <c r="C33" s="55">
        <v>0</v>
      </c>
      <c r="D33" s="26">
        <v>0</v>
      </c>
      <c r="E33" s="26">
        <f t="shared" ref="E33:E35" si="10">D33/9*12</f>
        <v>0</v>
      </c>
      <c r="F33" s="34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389.9</v>
      </c>
      <c r="N33" s="26">
        <v>0</v>
      </c>
      <c r="O33" s="26">
        <v>388.99</v>
      </c>
    </row>
    <row r="34" spans="1:22" x14ac:dyDescent="0.25">
      <c r="A34" s="2" t="s">
        <v>408</v>
      </c>
      <c r="B34" s="7" t="s">
        <v>286</v>
      </c>
      <c r="C34" s="55">
        <v>10000</v>
      </c>
      <c r="D34" s="26">
        <v>4331.72</v>
      </c>
      <c r="E34" s="26">
        <v>10000</v>
      </c>
      <c r="F34" s="36">
        <v>10000</v>
      </c>
      <c r="G34" s="26">
        <v>9818.7199999999993</v>
      </c>
      <c r="H34" s="26">
        <v>9480.49</v>
      </c>
      <c r="I34" s="26">
        <v>4057.88</v>
      </c>
      <c r="J34" s="26">
        <v>11736.85</v>
      </c>
      <c r="K34" s="26">
        <v>7402.5</v>
      </c>
      <c r="L34" s="26">
        <v>6775</v>
      </c>
      <c r="M34" s="26">
        <v>8774</v>
      </c>
      <c r="N34" s="26">
        <v>4322</v>
      </c>
      <c r="O34" s="26">
        <v>4374.12</v>
      </c>
    </row>
    <row r="35" spans="1:22" x14ac:dyDescent="0.25">
      <c r="A35" s="2" t="s">
        <v>409</v>
      </c>
      <c r="B35" s="7" t="s">
        <v>125</v>
      </c>
      <c r="C35" s="55">
        <v>200</v>
      </c>
      <c r="D35" s="26">
        <v>0</v>
      </c>
      <c r="E35" s="26">
        <f t="shared" si="10"/>
        <v>0</v>
      </c>
      <c r="F35" s="34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48.33</v>
      </c>
      <c r="N35" s="26">
        <v>958.62</v>
      </c>
      <c r="O35" s="26">
        <v>1442.84</v>
      </c>
    </row>
    <row r="36" spans="1:22" x14ac:dyDescent="0.25">
      <c r="A36" s="2" t="s">
        <v>410</v>
      </c>
      <c r="B36" s="7" t="s">
        <v>300</v>
      </c>
      <c r="C36" s="55">
        <v>100</v>
      </c>
      <c r="D36" s="26">
        <v>50</v>
      </c>
      <c r="E36" s="26">
        <v>100</v>
      </c>
      <c r="F36" s="34">
        <v>100</v>
      </c>
      <c r="G36" s="26">
        <v>50</v>
      </c>
      <c r="H36" s="26">
        <v>40</v>
      </c>
      <c r="I36" s="26">
        <v>40</v>
      </c>
      <c r="J36" s="26">
        <v>40</v>
      </c>
      <c r="K36" s="26">
        <v>40</v>
      </c>
      <c r="L36" s="26">
        <v>40</v>
      </c>
      <c r="M36" s="26">
        <v>40</v>
      </c>
      <c r="N36" s="26">
        <v>695</v>
      </c>
      <c r="O36" s="26">
        <v>206.25</v>
      </c>
    </row>
    <row r="37" spans="1:22" x14ac:dyDescent="0.25">
      <c r="A37" s="2" t="s">
        <v>411</v>
      </c>
      <c r="B37" s="7" t="s">
        <v>287</v>
      </c>
      <c r="C37" s="55">
        <v>1000</v>
      </c>
      <c r="D37" s="26">
        <v>459.99</v>
      </c>
      <c r="E37" s="26">
        <v>1000</v>
      </c>
      <c r="F37" s="34">
        <v>1000</v>
      </c>
      <c r="G37" s="26">
        <v>1207.3900000000001</v>
      </c>
      <c r="H37" s="26">
        <v>1614.06</v>
      </c>
      <c r="I37" s="26">
        <v>401.9</v>
      </c>
      <c r="J37" s="26">
        <v>150.83000000000001</v>
      </c>
      <c r="K37" s="26">
        <v>105.98</v>
      </c>
      <c r="L37" s="26">
        <v>0</v>
      </c>
      <c r="M37" s="26">
        <v>0</v>
      </c>
      <c r="N37" s="26">
        <v>0</v>
      </c>
      <c r="O37" s="26">
        <v>0</v>
      </c>
      <c r="U37" s="18">
        <v>1000</v>
      </c>
    </row>
    <row r="38" spans="1:22" x14ac:dyDescent="0.25">
      <c r="A38" s="2" t="s">
        <v>412</v>
      </c>
      <c r="B38" s="7" t="s">
        <v>7</v>
      </c>
      <c r="C38" s="55">
        <f>100+25</f>
        <v>125</v>
      </c>
      <c r="D38" s="26">
        <v>70</v>
      </c>
      <c r="E38" s="26">
        <v>125</v>
      </c>
      <c r="F38" s="34">
        <f>100+25</f>
        <v>125</v>
      </c>
      <c r="G38" s="26">
        <v>136</v>
      </c>
      <c r="H38" s="26">
        <v>81</v>
      </c>
      <c r="I38" s="26">
        <v>80.180000000000007</v>
      </c>
      <c r="J38" s="26">
        <v>0</v>
      </c>
      <c r="K38" s="26">
        <v>0</v>
      </c>
      <c r="L38" s="26">
        <v>0</v>
      </c>
      <c r="M38" s="26">
        <v>320.81</v>
      </c>
      <c r="N38" s="26">
        <v>0</v>
      </c>
      <c r="O38" s="26">
        <v>0</v>
      </c>
    </row>
    <row r="39" spans="1:22" x14ac:dyDescent="0.25">
      <c r="A39" s="2" t="s">
        <v>413</v>
      </c>
      <c r="B39" s="7" t="s">
        <v>364</v>
      </c>
      <c r="C39" s="55">
        <v>22000</v>
      </c>
      <c r="D39" s="26">
        <v>0</v>
      </c>
      <c r="E39" s="26">
        <v>0</v>
      </c>
      <c r="F39" s="34">
        <v>0</v>
      </c>
      <c r="G39" s="26">
        <v>0</v>
      </c>
      <c r="H39" s="26">
        <v>0</v>
      </c>
      <c r="I39" s="26">
        <v>21300</v>
      </c>
      <c r="J39" s="26">
        <v>0</v>
      </c>
      <c r="K39" s="26">
        <v>0</v>
      </c>
      <c r="L39" s="26">
        <v>34491.25</v>
      </c>
      <c r="M39" s="26">
        <v>0</v>
      </c>
      <c r="N39" s="26">
        <v>0</v>
      </c>
      <c r="O39" s="26">
        <v>0</v>
      </c>
      <c r="T39" s="18">
        <v>4000</v>
      </c>
      <c r="V39" s="18">
        <v>2000</v>
      </c>
    </row>
    <row r="40" spans="1:22" x14ac:dyDescent="0.25">
      <c r="B40" s="5" t="s">
        <v>1</v>
      </c>
      <c r="C40" s="30">
        <f t="shared" ref="C40:O40" si="11">SUM(C31:C39)</f>
        <v>45825</v>
      </c>
      <c r="D40" s="30">
        <f t="shared" si="11"/>
        <v>14811.109999999999</v>
      </c>
      <c r="E40" s="30">
        <f t="shared" si="11"/>
        <v>23925</v>
      </c>
      <c r="F40" s="35">
        <f t="shared" si="11"/>
        <v>23925</v>
      </c>
      <c r="G40" s="30">
        <f t="shared" ref="G40:I40" si="12">SUM(G31:G39)</f>
        <v>23468.299999999996</v>
      </c>
      <c r="H40" s="30">
        <f t="shared" si="12"/>
        <v>22389.15</v>
      </c>
      <c r="I40" s="30">
        <f t="shared" si="12"/>
        <v>37127.090000000004</v>
      </c>
      <c r="J40" s="30">
        <f t="shared" ref="J40" si="13">SUM(J31:J39)</f>
        <v>23215.88</v>
      </c>
      <c r="K40" s="30">
        <f t="shared" si="11"/>
        <v>17947.59</v>
      </c>
      <c r="L40" s="30">
        <f t="shared" si="11"/>
        <v>53289.9</v>
      </c>
      <c r="M40" s="30">
        <f t="shared" si="11"/>
        <v>19350.710000000003</v>
      </c>
      <c r="N40" s="30">
        <f t="shared" si="11"/>
        <v>24727.539999999997</v>
      </c>
      <c r="O40" s="30">
        <f t="shared" si="11"/>
        <v>15167.59</v>
      </c>
    </row>
    <row r="41" spans="1:22" x14ac:dyDescent="0.25">
      <c r="A41" s="2" t="s">
        <v>414</v>
      </c>
      <c r="B41" s="6" t="s">
        <v>126</v>
      </c>
      <c r="C41" s="26"/>
      <c r="D41" s="26"/>
      <c r="E41" s="26"/>
      <c r="F41" s="34"/>
      <c r="G41" s="26"/>
      <c r="H41" s="26"/>
      <c r="I41" s="26"/>
      <c r="J41" s="26"/>
      <c r="K41" s="26"/>
      <c r="L41" s="26"/>
      <c r="M41" s="26"/>
      <c r="N41" s="26"/>
      <c r="O41" s="26"/>
    </row>
    <row r="42" spans="1:22" x14ac:dyDescent="0.25">
      <c r="A42" s="2" t="s">
        <v>415</v>
      </c>
      <c r="B42" s="7" t="s">
        <v>341</v>
      </c>
      <c r="C42" s="26">
        <v>8000</v>
      </c>
      <c r="D42" s="26">
        <v>6625.37</v>
      </c>
      <c r="E42" s="26">
        <v>8750</v>
      </c>
      <c r="F42" s="34">
        <v>8600</v>
      </c>
      <c r="G42" s="26">
        <v>8000</v>
      </c>
      <c r="H42" s="26">
        <v>8000</v>
      </c>
      <c r="I42" s="26">
        <v>8000</v>
      </c>
      <c r="J42" s="26">
        <v>8000</v>
      </c>
      <c r="K42" s="26">
        <v>8000</v>
      </c>
      <c r="L42" s="26">
        <v>9672.2800000000007</v>
      </c>
      <c r="M42" s="26">
        <v>6900</v>
      </c>
      <c r="N42" s="26">
        <v>6175</v>
      </c>
      <c r="O42" s="26">
        <v>8650</v>
      </c>
    </row>
    <row r="43" spans="1:22" x14ac:dyDescent="0.25">
      <c r="B43" s="5" t="s">
        <v>1</v>
      </c>
      <c r="C43" s="30">
        <f t="shared" ref="C43:O43" si="14">SUM(C42)</f>
        <v>8000</v>
      </c>
      <c r="D43" s="30">
        <f t="shared" si="14"/>
        <v>6625.37</v>
      </c>
      <c r="E43" s="30">
        <f t="shared" si="14"/>
        <v>8750</v>
      </c>
      <c r="F43" s="35">
        <f t="shared" si="14"/>
        <v>8600</v>
      </c>
      <c r="G43" s="30">
        <f t="shared" ref="G43:I43" si="15">SUM(G42)</f>
        <v>8000</v>
      </c>
      <c r="H43" s="30">
        <f t="shared" si="15"/>
        <v>8000</v>
      </c>
      <c r="I43" s="30">
        <f t="shared" si="15"/>
        <v>8000</v>
      </c>
      <c r="J43" s="30">
        <f t="shared" ref="J43" si="16">SUM(J42)</f>
        <v>8000</v>
      </c>
      <c r="K43" s="30">
        <f t="shared" si="14"/>
        <v>8000</v>
      </c>
      <c r="L43" s="30">
        <f t="shared" si="14"/>
        <v>9672.2800000000007</v>
      </c>
      <c r="M43" s="30">
        <f t="shared" si="14"/>
        <v>6900</v>
      </c>
      <c r="N43" s="30">
        <f t="shared" si="14"/>
        <v>6175</v>
      </c>
      <c r="O43" s="30">
        <f t="shared" si="14"/>
        <v>8650</v>
      </c>
    </row>
    <row r="44" spans="1:22" x14ac:dyDescent="0.25">
      <c r="A44" s="2" t="s">
        <v>416</v>
      </c>
      <c r="B44" s="6" t="s">
        <v>127</v>
      </c>
      <c r="C44" s="26"/>
      <c r="D44" s="26"/>
      <c r="E44" s="26"/>
      <c r="F44" s="34"/>
      <c r="G44" s="26"/>
      <c r="H44" s="26"/>
      <c r="I44" s="26"/>
      <c r="J44" s="26"/>
      <c r="K44" s="26"/>
      <c r="L44" s="26"/>
      <c r="M44" s="26"/>
      <c r="N44" s="26"/>
      <c r="O44" s="26"/>
    </row>
    <row r="45" spans="1:22" x14ac:dyDescent="0.25">
      <c r="A45" s="2" t="s">
        <v>417</v>
      </c>
      <c r="B45" s="7" t="s">
        <v>8</v>
      </c>
      <c r="C45" s="55">
        <v>44000</v>
      </c>
      <c r="D45" s="26">
        <v>34416.400000000001</v>
      </c>
      <c r="E45" s="26">
        <v>42500</v>
      </c>
      <c r="F45" s="34">
        <v>45000</v>
      </c>
      <c r="G45" s="26">
        <v>42423.44</v>
      </c>
      <c r="H45" s="26">
        <v>38640.230000000003</v>
      </c>
      <c r="I45" s="26">
        <v>68056.600000000006</v>
      </c>
      <c r="J45" s="26">
        <v>53993.91</v>
      </c>
      <c r="K45" s="26">
        <v>39451.760000000002</v>
      </c>
      <c r="L45" s="26">
        <v>42159.63</v>
      </c>
      <c r="M45" s="26">
        <v>43776.94</v>
      </c>
      <c r="N45" s="26">
        <v>58753.13</v>
      </c>
      <c r="O45" s="26">
        <v>36916.39</v>
      </c>
    </row>
    <row r="46" spans="1:22" x14ac:dyDescent="0.25">
      <c r="A46" s="2" t="s">
        <v>418</v>
      </c>
      <c r="B46" s="7" t="s">
        <v>9</v>
      </c>
      <c r="C46" s="55">
        <v>0</v>
      </c>
      <c r="D46" s="26">
        <v>0</v>
      </c>
      <c r="E46" s="26">
        <v>0</v>
      </c>
      <c r="F46" s="34">
        <v>0</v>
      </c>
      <c r="G46" s="26">
        <v>0</v>
      </c>
      <c r="H46" s="26">
        <v>159.96</v>
      </c>
      <c r="I46" s="26">
        <v>0</v>
      </c>
      <c r="J46" s="26">
        <v>468.74</v>
      </c>
      <c r="K46" s="26">
        <v>497.9</v>
      </c>
      <c r="L46" s="26">
        <v>179.82</v>
      </c>
      <c r="M46" s="26">
        <v>166.54</v>
      </c>
      <c r="N46" s="26">
        <v>0</v>
      </c>
      <c r="O46" s="26">
        <v>698.75</v>
      </c>
    </row>
    <row r="47" spans="1:22" x14ac:dyDescent="0.25">
      <c r="A47" s="2" t="s">
        <v>419</v>
      </c>
      <c r="B47" s="7" t="s">
        <v>128</v>
      </c>
      <c r="C47" s="55">
        <v>5000</v>
      </c>
      <c r="D47" s="26">
        <v>1058.07</v>
      </c>
      <c r="E47" s="26">
        <v>2500</v>
      </c>
      <c r="F47" s="34">
        <v>3000</v>
      </c>
      <c r="G47" s="26">
        <v>1349.49</v>
      </c>
      <c r="H47" s="26">
        <v>1259.74</v>
      </c>
      <c r="I47" s="26">
        <v>4230.3100000000004</v>
      </c>
      <c r="J47" s="26">
        <v>3116.44</v>
      </c>
      <c r="K47" s="26">
        <v>4862.24</v>
      </c>
      <c r="L47" s="26">
        <v>6362.04</v>
      </c>
      <c r="M47" s="26">
        <v>6335.43</v>
      </c>
      <c r="N47" s="26">
        <v>9480.2800000000007</v>
      </c>
      <c r="O47" s="26">
        <v>4346.07</v>
      </c>
    </row>
    <row r="48" spans="1:22" x14ac:dyDescent="0.25">
      <c r="A48" s="2" t="s">
        <v>420</v>
      </c>
      <c r="B48" s="7" t="s">
        <v>129</v>
      </c>
      <c r="C48" s="55">
        <v>1200</v>
      </c>
      <c r="D48" s="26">
        <v>943.61</v>
      </c>
      <c r="E48" s="26">
        <v>1200</v>
      </c>
      <c r="F48" s="34">
        <v>1200</v>
      </c>
      <c r="G48" s="26">
        <v>1084.56</v>
      </c>
      <c r="H48" s="26">
        <v>1085.3499999999999</v>
      </c>
      <c r="I48" s="26">
        <v>935</v>
      </c>
      <c r="J48" s="26">
        <v>1000</v>
      </c>
      <c r="K48" s="26">
        <v>1102.9100000000001</v>
      </c>
      <c r="L48" s="26">
        <v>105</v>
      </c>
      <c r="M48" s="26">
        <v>271.74</v>
      </c>
      <c r="N48" s="26">
        <v>0</v>
      </c>
      <c r="O48" s="26">
        <v>0</v>
      </c>
    </row>
    <row r="49" spans="1:21" x14ac:dyDescent="0.25">
      <c r="A49" s="2" t="s">
        <v>421</v>
      </c>
      <c r="B49" s="7" t="s">
        <v>130</v>
      </c>
      <c r="C49" s="55">
        <v>4500</v>
      </c>
      <c r="D49" s="26">
        <v>644.53</v>
      </c>
      <c r="E49" s="26">
        <v>4500</v>
      </c>
      <c r="F49" s="34">
        <v>3500</v>
      </c>
      <c r="G49" s="26">
        <v>5146.49</v>
      </c>
      <c r="H49" s="26">
        <v>1700.44</v>
      </c>
      <c r="I49" s="26">
        <v>3547.19</v>
      </c>
      <c r="J49" s="26">
        <v>2701.39</v>
      </c>
      <c r="K49" s="26">
        <v>0</v>
      </c>
      <c r="L49" s="26">
        <v>1501.93</v>
      </c>
      <c r="M49" s="26">
        <v>2057.9</v>
      </c>
      <c r="N49" s="26">
        <v>2005.23</v>
      </c>
      <c r="O49" s="26">
        <v>1029.3</v>
      </c>
    </row>
    <row r="50" spans="1:21" x14ac:dyDescent="0.25">
      <c r="A50" s="2" t="s">
        <v>422</v>
      </c>
      <c r="B50" s="7" t="s">
        <v>290</v>
      </c>
      <c r="C50" s="55">
        <v>7000</v>
      </c>
      <c r="D50" s="26">
        <v>5111.38</v>
      </c>
      <c r="E50" s="26">
        <v>7500</v>
      </c>
      <c r="F50" s="34">
        <v>7000</v>
      </c>
      <c r="G50" s="26">
        <v>7980.31</v>
      </c>
      <c r="H50" s="26">
        <v>8574.32</v>
      </c>
      <c r="I50" s="26">
        <v>7072.18</v>
      </c>
      <c r="J50" s="26">
        <v>5034.2</v>
      </c>
      <c r="K50" s="26">
        <v>20312.68</v>
      </c>
      <c r="L50" s="26">
        <v>12741.15</v>
      </c>
      <c r="M50" s="26">
        <v>9439.9500000000007</v>
      </c>
      <c r="N50" s="26">
        <v>31385.67</v>
      </c>
      <c r="O50" s="26">
        <v>839.09</v>
      </c>
      <c r="U50" s="18">
        <v>3000</v>
      </c>
    </row>
    <row r="51" spans="1:21" x14ac:dyDescent="0.25">
      <c r="A51" s="2" t="s">
        <v>423</v>
      </c>
      <c r="B51" s="7" t="s">
        <v>10</v>
      </c>
      <c r="C51" s="55">
        <v>1000</v>
      </c>
      <c r="D51" s="26">
        <v>559.35</v>
      </c>
      <c r="E51" s="26">
        <v>800</v>
      </c>
      <c r="F51" s="34">
        <v>1000</v>
      </c>
      <c r="G51" s="26">
        <v>1157.73</v>
      </c>
      <c r="H51" s="26">
        <v>899.37</v>
      </c>
      <c r="I51" s="26">
        <v>165.55</v>
      </c>
      <c r="J51" s="26">
        <v>408.42</v>
      </c>
      <c r="K51" s="26">
        <v>599.61</v>
      </c>
      <c r="L51" s="26">
        <v>1361.5</v>
      </c>
      <c r="M51" s="26">
        <v>553.54</v>
      </c>
      <c r="N51" s="26">
        <v>966.44</v>
      </c>
      <c r="O51" s="26">
        <v>352.73</v>
      </c>
    </row>
    <row r="52" spans="1:21" x14ac:dyDescent="0.25">
      <c r="A52" s="2" t="s">
        <v>424</v>
      </c>
      <c r="B52" s="7" t="s">
        <v>11</v>
      </c>
      <c r="C52" s="55">
        <v>3200</v>
      </c>
      <c r="D52" s="26">
        <v>1718.4</v>
      </c>
      <c r="E52" s="26">
        <v>3200</v>
      </c>
      <c r="F52" s="34">
        <v>3200</v>
      </c>
      <c r="G52" s="26">
        <v>2201.87</v>
      </c>
      <c r="H52" s="26">
        <v>2693.01</v>
      </c>
      <c r="I52" s="26">
        <v>2973.68</v>
      </c>
      <c r="J52" s="26">
        <v>2599.6</v>
      </c>
      <c r="K52" s="26">
        <v>2326.83</v>
      </c>
      <c r="L52" s="26">
        <v>1787.56</v>
      </c>
      <c r="M52" s="26">
        <v>2052.66</v>
      </c>
      <c r="N52" s="26">
        <v>2395.3000000000002</v>
      </c>
      <c r="O52" s="26">
        <v>1806.88</v>
      </c>
    </row>
    <row r="53" spans="1:21" x14ac:dyDescent="0.25">
      <c r="A53" s="2" t="s">
        <v>425</v>
      </c>
      <c r="B53" s="7" t="s">
        <v>131</v>
      </c>
      <c r="C53" s="55">
        <v>3500</v>
      </c>
      <c r="D53" s="26">
        <v>2687.47</v>
      </c>
      <c r="E53" s="26">
        <v>3500</v>
      </c>
      <c r="F53" s="34">
        <v>3500</v>
      </c>
      <c r="G53" s="26">
        <v>3503.6</v>
      </c>
      <c r="H53" s="26">
        <v>1334.75</v>
      </c>
      <c r="I53" s="26">
        <v>3226.96</v>
      </c>
      <c r="J53" s="26">
        <v>2980.96</v>
      </c>
      <c r="K53" s="26">
        <v>2093.08</v>
      </c>
      <c r="L53" s="26">
        <v>3481.16</v>
      </c>
      <c r="M53" s="26">
        <v>2310.63</v>
      </c>
      <c r="N53" s="26">
        <v>3240.88</v>
      </c>
      <c r="O53" s="26">
        <v>4447.79</v>
      </c>
    </row>
    <row r="54" spans="1:21" x14ac:dyDescent="0.25">
      <c r="A54" s="2" t="s">
        <v>426</v>
      </c>
      <c r="B54" s="7" t="s">
        <v>12</v>
      </c>
      <c r="C54" s="55">
        <v>5000</v>
      </c>
      <c r="D54" s="26">
        <v>5000</v>
      </c>
      <c r="E54" s="26">
        <v>5000</v>
      </c>
      <c r="F54" s="34">
        <v>5000</v>
      </c>
      <c r="G54" s="26">
        <v>5000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750</v>
      </c>
      <c r="O54" s="26">
        <v>0</v>
      </c>
    </row>
    <row r="55" spans="1:21" x14ac:dyDescent="0.25">
      <c r="A55" s="2" t="s">
        <v>427</v>
      </c>
      <c r="B55" s="7" t="s">
        <v>132</v>
      </c>
      <c r="C55" s="55">
        <v>4000</v>
      </c>
      <c r="D55" s="26">
        <v>4078.56</v>
      </c>
      <c r="E55" s="26">
        <v>4500</v>
      </c>
      <c r="F55" s="34">
        <v>4500</v>
      </c>
      <c r="G55" s="26">
        <v>1195</v>
      </c>
      <c r="H55" s="26">
        <v>6987.01</v>
      </c>
      <c r="I55" s="26">
        <v>498</v>
      </c>
      <c r="J55" s="26">
        <v>2940.43</v>
      </c>
      <c r="K55" s="26">
        <v>3912</v>
      </c>
      <c r="L55" s="26">
        <v>2198</v>
      </c>
      <c r="M55" s="26">
        <v>3756.68</v>
      </c>
      <c r="N55" s="26">
        <v>1441.31</v>
      </c>
      <c r="O55" s="26">
        <v>2281.79</v>
      </c>
    </row>
    <row r="56" spans="1:21" x14ac:dyDescent="0.25">
      <c r="A56" s="2" t="s">
        <v>428</v>
      </c>
      <c r="B56" s="7" t="s">
        <v>133</v>
      </c>
      <c r="C56" s="55">
        <v>2000</v>
      </c>
      <c r="D56" s="26">
        <v>2644.41</v>
      </c>
      <c r="E56" s="26">
        <v>3000</v>
      </c>
      <c r="F56" s="34">
        <v>3000</v>
      </c>
      <c r="G56" s="26">
        <v>1775.99</v>
      </c>
      <c r="H56" s="26">
        <v>891.88</v>
      </c>
      <c r="I56" s="26">
        <v>1236.8800000000001</v>
      </c>
      <c r="J56" s="26">
        <v>170</v>
      </c>
      <c r="K56" s="26">
        <v>880.85</v>
      </c>
      <c r="L56" s="26">
        <v>731.88</v>
      </c>
      <c r="M56" s="26">
        <v>1316.88</v>
      </c>
      <c r="N56" s="26">
        <v>1697.05</v>
      </c>
      <c r="O56" s="26">
        <v>1765.02</v>
      </c>
    </row>
    <row r="57" spans="1:21" x14ac:dyDescent="0.25">
      <c r="B57" s="5" t="s">
        <v>1</v>
      </c>
      <c r="C57" s="30">
        <f t="shared" ref="C57:O57" si="17">SUM(C45:C56)</f>
        <v>80400</v>
      </c>
      <c r="D57" s="30">
        <f t="shared" si="17"/>
        <v>58862.179999999993</v>
      </c>
      <c r="E57" s="30">
        <f t="shared" si="17"/>
        <v>78200</v>
      </c>
      <c r="F57" s="35">
        <f t="shared" si="17"/>
        <v>79900</v>
      </c>
      <c r="G57" s="30">
        <f t="shared" ref="G57:I57" si="18">SUM(G45:G56)</f>
        <v>72818.48</v>
      </c>
      <c r="H57" s="30">
        <f t="shared" si="18"/>
        <v>64226.060000000005</v>
      </c>
      <c r="I57" s="30">
        <f t="shared" si="18"/>
        <v>91942.35</v>
      </c>
      <c r="J57" s="30">
        <f t="shared" ref="J57" si="19">SUM(J45:J56)</f>
        <v>75414.090000000011</v>
      </c>
      <c r="K57" s="30">
        <f t="shared" si="17"/>
        <v>76039.860000000015</v>
      </c>
      <c r="L57" s="30">
        <f t="shared" si="17"/>
        <v>72609.670000000013</v>
      </c>
      <c r="M57" s="30">
        <f t="shared" si="17"/>
        <v>72038.89</v>
      </c>
      <c r="N57" s="30">
        <f t="shared" si="17"/>
        <v>112115.29000000001</v>
      </c>
      <c r="O57" s="30">
        <f t="shared" si="17"/>
        <v>54483.81</v>
      </c>
    </row>
    <row r="58" spans="1:21" x14ac:dyDescent="0.25">
      <c r="A58" s="2" t="s">
        <v>429</v>
      </c>
      <c r="B58" s="6" t="s">
        <v>134</v>
      </c>
      <c r="C58" s="26"/>
      <c r="D58" s="26"/>
      <c r="E58" s="26"/>
      <c r="F58" s="34"/>
      <c r="G58" s="26"/>
      <c r="H58" s="26"/>
      <c r="I58" s="26"/>
      <c r="J58" s="26"/>
      <c r="K58" s="26"/>
      <c r="L58" s="26"/>
      <c r="M58" s="26"/>
      <c r="N58" s="26"/>
      <c r="O58" s="26"/>
    </row>
    <row r="59" spans="1:21" x14ac:dyDescent="0.25">
      <c r="A59" s="2" t="s">
        <v>430</v>
      </c>
      <c r="B59" s="7" t="s">
        <v>13</v>
      </c>
      <c r="C59" s="26">
        <v>0</v>
      </c>
      <c r="D59" s="26">
        <v>0</v>
      </c>
      <c r="E59" s="26">
        <f>D59/9*12</f>
        <v>0</v>
      </c>
      <c r="F59" s="34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-1802.25</v>
      </c>
      <c r="O59" s="26">
        <v>1800</v>
      </c>
    </row>
    <row r="60" spans="1:21" x14ac:dyDescent="0.25">
      <c r="A60" s="2" t="s">
        <v>431</v>
      </c>
      <c r="B60" s="7" t="s">
        <v>135</v>
      </c>
      <c r="C60" s="26">
        <v>0</v>
      </c>
      <c r="D60" s="26">
        <v>0</v>
      </c>
      <c r="E60" s="26">
        <f t="shared" ref="E60" si="20">D60/9*12</f>
        <v>0</v>
      </c>
      <c r="F60" s="34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1461.7</v>
      </c>
      <c r="O60" s="26">
        <v>1202.08</v>
      </c>
    </row>
    <row r="61" spans="1:21" x14ac:dyDescent="0.25">
      <c r="A61" s="2" t="s">
        <v>432</v>
      </c>
      <c r="B61" s="7" t="s">
        <v>136</v>
      </c>
      <c r="C61" s="55">
        <v>45000</v>
      </c>
      <c r="D61" s="26">
        <v>30756.43</v>
      </c>
      <c r="E61" s="26">
        <v>35000</v>
      </c>
      <c r="F61" s="36">
        <v>42000</v>
      </c>
      <c r="G61" s="26">
        <v>39351.25</v>
      </c>
      <c r="H61" s="26">
        <v>60548.800000000003</v>
      </c>
      <c r="I61" s="26">
        <v>38149.040000000001</v>
      </c>
      <c r="J61" s="26">
        <v>38499</v>
      </c>
      <c r="K61" s="26">
        <v>34323.11</v>
      </c>
      <c r="L61" s="26">
        <v>46393.56</v>
      </c>
      <c r="M61" s="26">
        <v>32992.53</v>
      </c>
      <c r="N61" s="26">
        <v>41488.080000000002</v>
      </c>
      <c r="O61" s="26">
        <v>39773.75</v>
      </c>
    </row>
    <row r="62" spans="1:21" x14ac:dyDescent="0.25">
      <c r="A62" s="2" t="s">
        <v>433</v>
      </c>
      <c r="B62" s="7" t="s">
        <v>137</v>
      </c>
      <c r="C62" s="55">
        <v>1000</v>
      </c>
      <c r="D62" s="26">
        <v>1181.25</v>
      </c>
      <c r="E62" s="26">
        <v>1300</v>
      </c>
      <c r="F62" s="36">
        <v>1000</v>
      </c>
      <c r="G62" s="26">
        <v>517.5</v>
      </c>
      <c r="H62" s="26">
        <v>0</v>
      </c>
      <c r="I62" s="26">
        <v>1579.5</v>
      </c>
      <c r="J62" s="26">
        <v>0</v>
      </c>
      <c r="K62" s="26">
        <v>0</v>
      </c>
      <c r="L62" s="26">
        <v>167.5</v>
      </c>
      <c r="M62" s="26">
        <v>0</v>
      </c>
      <c r="N62" s="26">
        <v>2772</v>
      </c>
      <c r="O62" s="26">
        <v>5597.25</v>
      </c>
    </row>
    <row r="63" spans="1:21" x14ac:dyDescent="0.25">
      <c r="B63" s="5" t="s">
        <v>1</v>
      </c>
      <c r="C63" s="30">
        <f t="shared" ref="C63:O63" si="21">SUM(C59:C62)</f>
        <v>46000</v>
      </c>
      <c r="D63" s="30">
        <f t="shared" si="21"/>
        <v>31937.68</v>
      </c>
      <c r="E63" s="30">
        <f t="shared" si="21"/>
        <v>36300</v>
      </c>
      <c r="F63" s="35">
        <f t="shared" si="21"/>
        <v>43000</v>
      </c>
      <c r="G63" s="30">
        <f t="shared" ref="G63:I63" si="22">SUM(G59:G62)</f>
        <v>39868.75</v>
      </c>
      <c r="H63" s="30">
        <f t="shared" si="22"/>
        <v>60548.800000000003</v>
      </c>
      <c r="I63" s="30">
        <f t="shared" si="22"/>
        <v>39728.54</v>
      </c>
      <c r="J63" s="30">
        <f t="shared" ref="J63" si="23">SUM(J59:J62)</f>
        <v>38499</v>
      </c>
      <c r="K63" s="30">
        <f t="shared" si="21"/>
        <v>34323.11</v>
      </c>
      <c r="L63" s="30">
        <f t="shared" si="21"/>
        <v>46561.06</v>
      </c>
      <c r="M63" s="30">
        <f t="shared" si="21"/>
        <v>32992.53</v>
      </c>
      <c r="N63" s="30">
        <f t="shared" si="21"/>
        <v>43919.53</v>
      </c>
      <c r="O63" s="30">
        <f t="shared" si="21"/>
        <v>48373.08</v>
      </c>
    </row>
    <row r="64" spans="1:21" x14ac:dyDescent="0.25">
      <c r="A64" s="2" t="s">
        <v>434</v>
      </c>
      <c r="B64" s="6" t="s">
        <v>222</v>
      </c>
      <c r="C64" s="26"/>
      <c r="D64" s="26"/>
      <c r="E64" s="26"/>
      <c r="F64" s="34"/>
      <c r="G64" s="26"/>
      <c r="H64" s="26"/>
      <c r="I64" s="26"/>
      <c r="J64" s="26"/>
      <c r="K64" s="26"/>
      <c r="L64" s="26"/>
      <c r="M64" s="26"/>
      <c r="N64" s="26"/>
      <c r="O64" s="26"/>
    </row>
    <row r="65" spans="1:23" x14ac:dyDescent="0.25">
      <c r="A65" s="2" t="s">
        <v>434</v>
      </c>
      <c r="B65" s="7" t="s">
        <v>138</v>
      </c>
      <c r="C65" s="26">
        <v>50000</v>
      </c>
      <c r="D65" s="26">
        <v>34445</v>
      </c>
      <c r="E65" s="26">
        <v>44000</v>
      </c>
      <c r="F65" s="36">
        <v>40000</v>
      </c>
      <c r="G65" s="26">
        <v>59486.25</v>
      </c>
      <c r="H65" s="26">
        <v>31332.95</v>
      </c>
      <c r="I65" s="26">
        <v>25529.43</v>
      </c>
      <c r="J65" s="26">
        <v>16016.22</v>
      </c>
      <c r="K65" s="26">
        <v>9349.5</v>
      </c>
      <c r="L65" s="26">
        <v>7059.34</v>
      </c>
      <c r="M65" s="26">
        <v>9960.2099999999991</v>
      </c>
      <c r="N65" s="26">
        <v>34314</v>
      </c>
      <c r="O65" s="26">
        <v>23532.5</v>
      </c>
    </row>
    <row r="66" spans="1:23" x14ac:dyDescent="0.25">
      <c r="B66" s="5" t="s">
        <v>1</v>
      </c>
      <c r="C66" s="30">
        <f t="shared" ref="C66:O66" si="24">SUM(C65)</f>
        <v>50000</v>
      </c>
      <c r="D66" s="30">
        <f t="shared" si="24"/>
        <v>34445</v>
      </c>
      <c r="E66" s="30">
        <f t="shared" si="24"/>
        <v>44000</v>
      </c>
      <c r="F66" s="35">
        <f t="shared" si="24"/>
        <v>40000</v>
      </c>
      <c r="G66" s="30">
        <f t="shared" ref="G66:I66" si="25">SUM(G65)</f>
        <v>59486.25</v>
      </c>
      <c r="H66" s="30">
        <f t="shared" si="25"/>
        <v>31332.95</v>
      </c>
      <c r="I66" s="30">
        <f t="shared" si="25"/>
        <v>25529.43</v>
      </c>
      <c r="J66" s="30">
        <f t="shared" ref="J66" si="26">SUM(J65)</f>
        <v>16016.22</v>
      </c>
      <c r="K66" s="30">
        <f t="shared" si="24"/>
        <v>9349.5</v>
      </c>
      <c r="L66" s="30">
        <f t="shared" si="24"/>
        <v>7059.34</v>
      </c>
      <c r="M66" s="30">
        <f t="shared" si="24"/>
        <v>9960.2099999999991</v>
      </c>
      <c r="N66" s="30">
        <f t="shared" si="24"/>
        <v>34314</v>
      </c>
      <c r="O66" s="30">
        <f t="shared" si="24"/>
        <v>23532.5</v>
      </c>
    </row>
    <row r="67" spans="1:23" x14ac:dyDescent="0.25">
      <c r="A67" s="2" t="s">
        <v>435</v>
      </c>
      <c r="B67" s="6" t="s">
        <v>139</v>
      </c>
      <c r="C67" s="26"/>
      <c r="D67" s="26"/>
      <c r="E67" s="26"/>
      <c r="F67" s="34"/>
      <c r="G67" s="26"/>
      <c r="H67" s="26"/>
      <c r="I67" s="26"/>
      <c r="J67" s="26"/>
      <c r="K67" s="26"/>
      <c r="L67" s="26"/>
      <c r="M67" s="26"/>
      <c r="N67" s="26"/>
      <c r="O67" s="26"/>
    </row>
    <row r="68" spans="1:23" x14ac:dyDescent="0.25">
      <c r="A68" s="2" t="s">
        <v>436</v>
      </c>
      <c r="B68" s="7" t="s">
        <v>140</v>
      </c>
      <c r="C68" s="26">
        <v>0</v>
      </c>
      <c r="D68" s="26">
        <v>0</v>
      </c>
      <c r="E68" s="26">
        <v>0</v>
      </c>
      <c r="F68" s="34">
        <v>2000</v>
      </c>
      <c r="G68" s="26">
        <v>1380</v>
      </c>
      <c r="H68" s="26">
        <v>0</v>
      </c>
      <c r="I68" s="26">
        <v>992.5</v>
      </c>
      <c r="J68" s="26">
        <v>0</v>
      </c>
      <c r="K68" s="26">
        <v>2242.66</v>
      </c>
      <c r="L68" s="26">
        <v>341</v>
      </c>
      <c r="M68" s="26">
        <v>1455</v>
      </c>
      <c r="N68" s="26">
        <v>2010</v>
      </c>
      <c r="O68" s="26">
        <v>1280.3800000000001</v>
      </c>
      <c r="W68" s="18">
        <v>1500</v>
      </c>
    </row>
    <row r="69" spans="1:23" x14ac:dyDescent="0.25">
      <c r="A69" s="2" t="s">
        <v>437</v>
      </c>
      <c r="B69" s="7" t="s">
        <v>376</v>
      </c>
      <c r="C69" s="26">
        <v>0</v>
      </c>
      <c r="D69" s="26">
        <v>0</v>
      </c>
      <c r="E69" s="26">
        <v>0</v>
      </c>
      <c r="F69" s="34">
        <v>1000</v>
      </c>
      <c r="G69" s="26">
        <v>919.35</v>
      </c>
      <c r="H69" s="26">
        <v>0</v>
      </c>
      <c r="I69" s="26">
        <v>681</v>
      </c>
      <c r="J69" s="26">
        <v>0</v>
      </c>
      <c r="K69" s="26">
        <v>1262.95</v>
      </c>
      <c r="L69" s="26">
        <v>0</v>
      </c>
      <c r="M69" s="26">
        <v>0</v>
      </c>
      <c r="N69" s="26">
        <v>0</v>
      </c>
      <c r="O69" s="26">
        <v>0</v>
      </c>
      <c r="W69" s="18">
        <v>500</v>
      </c>
    </row>
    <row r="70" spans="1:23" x14ac:dyDescent="0.25">
      <c r="B70" s="5" t="s">
        <v>1</v>
      </c>
      <c r="C70" s="30">
        <f t="shared" ref="C70:M70" si="27">SUM(C68:C69)</f>
        <v>0</v>
      </c>
      <c r="D70" s="30">
        <f t="shared" si="27"/>
        <v>0</v>
      </c>
      <c r="E70" s="30">
        <f t="shared" si="27"/>
        <v>0</v>
      </c>
      <c r="F70" s="35">
        <f t="shared" si="27"/>
        <v>3000</v>
      </c>
      <c r="G70" s="30">
        <f t="shared" ref="G70:I70" si="28">SUM(G68:G69)</f>
        <v>2299.35</v>
      </c>
      <c r="H70" s="30">
        <f t="shared" si="28"/>
        <v>0</v>
      </c>
      <c r="I70" s="30">
        <f t="shared" si="28"/>
        <v>1673.5</v>
      </c>
      <c r="J70" s="30">
        <f t="shared" ref="J70" si="29">SUM(J68:J69)</f>
        <v>0</v>
      </c>
      <c r="K70" s="30">
        <f t="shared" si="27"/>
        <v>3505.6099999999997</v>
      </c>
      <c r="L70" s="30">
        <f t="shared" si="27"/>
        <v>341</v>
      </c>
      <c r="M70" s="30">
        <f t="shared" si="27"/>
        <v>1455</v>
      </c>
      <c r="N70" s="30">
        <f>SUM(N68)</f>
        <v>2010</v>
      </c>
      <c r="O70" s="30">
        <f>SUM(O68)</f>
        <v>1280.3800000000001</v>
      </c>
    </row>
    <row r="71" spans="1:23" x14ac:dyDescent="0.25">
      <c r="A71" s="2" t="s">
        <v>438</v>
      </c>
      <c r="B71" s="6" t="s">
        <v>141</v>
      </c>
      <c r="C71" s="26"/>
      <c r="D71" s="26"/>
      <c r="E71" s="26"/>
      <c r="F71" s="34"/>
      <c r="G71" s="26"/>
      <c r="H71" s="26"/>
      <c r="I71" s="26"/>
      <c r="J71" s="26"/>
      <c r="K71" s="26"/>
      <c r="L71" s="26"/>
      <c r="M71" s="26"/>
      <c r="N71" s="26"/>
      <c r="O71" s="26"/>
    </row>
    <row r="72" spans="1:23" x14ac:dyDescent="0.25">
      <c r="A72" s="2" t="s">
        <v>439</v>
      </c>
      <c r="B72" s="7" t="s">
        <v>261</v>
      </c>
      <c r="C72" s="55">
        <v>1000</v>
      </c>
      <c r="D72" s="26">
        <v>0</v>
      </c>
      <c r="E72" s="26">
        <v>0</v>
      </c>
      <c r="F72" s="34">
        <v>0</v>
      </c>
      <c r="G72" s="26">
        <v>323.91000000000003</v>
      </c>
      <c r="H72" s="26">
        <v>192.32</v>
      </c>
      <c r="I72" s="26">
        <v>1883.43</v>
      </c>
      <c r="J72" s="26">
        <v>0</v>
      </c>
      <c r="K72" s="26">
        <v>1618.18</v>
      </c>
      <c r="L72" s="26">
        <v>327.7</v>
      </c>
      <c r="M72" s="26">
        <v>2017.02</v>
      </c>
      <c r="N72" s="26">
        <v>1188.8</v>
      </c>
      <c r="O72" s="26">
        <v>95</v>
      </c>
    </row>
    <row r="73" spans="1:23" x14ac:dyDescent="0.25">
      <c r="A73" s="2" t="s">
        <v>440</v>
      </c>
      <c r="B73" s="7" t="s">
        <v>142</v>
      </c>
      <c r="C73" s="55">
        <v>3500</v>
      </c>
      <c r="D73" s="26">
        <v>2841.62</v>
      </c>
      <c r="E73" s="26">
        <v>3700</v>
      </c>
      <c r="F73" s="36">
        <v>3500</v>
      </c>
      <c r="G73" s="26">
        <v>3619.87</v>
      </c>
      <c r="H73" s="26">
        <v>3361.57</v>
      </c>
      <c r="I73" s="26">
        <v>3328.57</v>
      </c>
      <c r="J73" s="26">
        <v>3669.7</v>
      </c>
      <c r="K73" s="26">
        <v>2961.73</v>
      </c>
      <c r="L73" s="26">
        <v>3621.3</v>
      </c>
      <c r="M73" s="26">
        <v>3586.87</v>
      </c>
      <c r="N73" s="26">
        <v>4148.28</v>
      </c>
      <c r="O73" s="26">
        <v>3895.45</v>
      </c>
    </row>
    <row r="74" spans="1:23" x14ac:dyDescent="0.25">
      <c r="A74" s="2" t="s">
        <v>441</v>
      </c>
      <c r="B74" s="7" t="s">
        <v>143</v>
      </c>
      <c r="C74" s="55">
        <v>3000</v>
      </c>
      <c r="D74" s="26">
        <v>2529.27</v>
      </c>
      <c r="E74" s="26">
        <v>3200</v>
      </c>
      <c r="F74" s="34">
        <v>3000</v>
      </c>
      <c r="G74" s="26">
        <v>3013.28</v>
      </c>
      <c r="H74" s="26">
        <v>2590.4299999999998</v>
      </c>
      <c r="I74" s="26">
        <v>2746.43</v>
      </c>
      <c r="J74" s="26">
        <v>2882.2</v>
      </c>
      <c r="K74" s="26">
        <v>2649.88</v>
      </c>
      <c r="L74" s="26">
        <v>2799.29</v>
      </c>
      <c r="M74" s="26">
        <v>2969.84</v>
      </c>
      <c r="N74" s="26">
        <v>3360.39</v>
      </c>
      <c r="O74" s="26">
        <v>2908.28</v>
      </c>
    </row>
    <row r="75" spans="1:23" x14ac:dyDescent="0.25">
      <c r="A75" s="2" t="s">
        <v>442</v>
      </c>
      <c r="B75" s="7" t="s">
        <v>144</v>
      </c>
      <c r="C75" s="55">
        <v>4000</v>
      </c>
      <c r="D75" s="26">
        <v>2475</v>
      </c>
      <c r="E75" s="26">
        <v>3500</v>
      </c>
      <c r="F75" s="34">
        <v>4000</v>
      </c>
      <c r="G75" s="26">
        <v>3000</v>
      </c>
      <c r="H75" s="26">
        <v>2508.75</v>
      </c>
      <c r="I75" s="26">
        <v>3575</v>
      </c>
      <c r="J75" s="26">
        <v>5497.36</v>
      </c>
      <c r="K75" s="26">
        <v>5250</v>
      </c>
      <c r="L75" s="26">
        <v>4522.1400000000003</v>
      </c>
      <c r="M75" s="26">
        <v>5065</v>
      </c>
      <c r="N75" s="26">
        <v>4940</v>
      </c>
      <c r="O75" s="26">
        <v>4870</v>
      </c>
    </row>
    <row r="76" spans="1:23" x14ac:dyDescent="0.25">
      <c r="A76" s="2" t="s">
        <v>443</v>
      </c>
      <c r="B76" s="7" t="s">
        <v>14</v>
      </c>
      <c r="C76" s="55">
        <v>0</v>
      </c>
      <c r="D76" s="26">
        <v>0</v>
      </c>
      <c r="E76" s="26">
        <f t="shared" ref="E76" si="30">D76/9*12</f>
        <v>0</v>
      </c>
      <c r="F76" s="36">
        <v>0</v>
      </c>
      <c r="G76" s="26">
        <v>229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</row>
    <row r="77" spans="1:23" x14ac:dyDescent="0.25">
      <c r="A77" s="2" t="s">
        <v>444</v>
      </c>
      <c r="B77" s="7" t="s">
        <v>15</v>
      </c>
      <c r="C77" s="55">
        <v>0</v>
      </c>
      <c r="D77" s="26">
        <v>0</v>
      </c>
      <c r="E77" s="26">
        <f>D77/10*12</f>
        <v>0</v>
      </c>
      <c r="F77" s="3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24081.360000000001</v>
      </c>
      <c r="L77" s="26">
        <v>1743.81</v>
      </c>
      <c r="M77" s="26">
        <v>0</v>
      </c>
      <c r="N77" s="26">
        <v>0</v>
      </c>
      <c r="O77" s="26">
        <v>5488.98</v>
      </c>
      <c r="P77" s="18">
        <v>3000</v>
      </c>
      <c r="T77" s="18">
        <v>1000</v>
      </c>
    </row>
    <row r="78" spans="1:23" x14ac:dyDescent="0.25">
      <c r="A78" s="2" t="s">
        <v>445</v>
      </c>
      <c r="B78" s="7" t="s">
        <v>16</v>
      </c>
      <c r="C78" s="55">
        <v>250</v>
      </c>
      <c r="D78" s="26">
        <v>426.79</v>
      </c>
      <c r="E78" s="26">
        <v>500</v>
      </c>
      <c r="F78" s="36">
        <v>250</v>
      </c>
      <c r="G78" s="26">
        <v>247.5</v>
      </c>
      <c r="H78" s="26">
        <v>247.5</v>
      </c>
      <c r="I78" s="26">
        <v>247.5</v>
      </c>
      <c r="J78" s="26">
        <v>362.45</v>
      </c>
      <c r="K78" s="26">
        <v>247.5</v>
      </c>
      <c r="L78" s="26">
        <v>0</v>
      </c>
      <c r="M78" s="26">
        <v>0</v>
      </c>
      <c r="N78" s="26">
        <v>0</v>
      </c>
      <c r="O78" s="26">
        <v>0</v>
      </c>
    </row>
    <row r="79" spans="1:23" x14ac:dyDescent="0.25">
      <c r="A79" s="2" t="s">
        <v>446</v>
      </c>
      <c r="B79" s="7" t="s">
        <v>301</v>
      </c>
      <c r="C79" s="55">
        <v>7500</v>
      </c>
      <c r="D79" s="26">
        <v>5028.0200000000004</v>
      </c>
      <c r="E79" s="26">
        <v>7500</v>
      </c>
      <c r="F79" s="36">
        <v>7500</v>
      </c>
      <c r="G79" s="26">
        <v>6619.57</v>
      </c>
      <c r="H79" s="26">
        <v>6298.89</v>
      </c>
      <c r="I79" s="26">
        <v>6901.55</v>
      </c>
      <c r="J79" s="26">
        <v>6232.14</v>
      </c>
      <c r="K79" s="26">
        <v>8173.26</v>
      </c>
      <c r="L79" s="26">
        <v>7513.02</v>
      </c>
      <c r="M79" s="26">
        <v>5112.7</v>
      </c>
      <c r="N79" s="26">
        <v>6234.87</v>
      </c>
      <c r="O79" s="26">
        <v>5437.38</v>
      </c>
    </row>
    <row r="80" spans="1:23" x14ac:dyDescent="0.25">
      <c r="A80" s="2" t="s">
        <v>447</v>
      </c>
      <c r="B80" s="7" t="s">
        <v>145</v>
      </c>
      <c r="C80" s="55">
        <v>10000</v>
      </c>
      <c r="D80" s="26">
        <v>9195.36</v>
      </c>
      <c r="E80" s="26">
        <v>11500</v>
      </c>
      <c r="F80" s="34">
        <v>12000</v>
      </c>
      <c r="G80" s="26">
        <v>10921.3</v>
      </c>
      <c r="H80" s="26">
        <v>9089.57</v>
      </c>
      <c r="I80" s="26">
        <v>10328.129999999999</v>
      </c>
      <c r="J80" s="26">
        <v>9663.7900000000009</v>
      </c>
      <c r="K80" s="26">
        <v>8327.52</v>
      </c>
      <c r="L80" s="26">
        <v>8570.7000000000007</v>
      </c>
      <c r="M80" s="26">
        <v>8323.2099999999991</v>
      </c>
      <c r="N80" s="26">
        <v>6770.58</v>
      </c>
      <c r="O80" s="26">
        <v>6361.05</v>
      </c>
    </row>
    <row r="81" spans="1:27" x14ac:dyDescent="0.25">
      <c r="A81" s="2" t="s">
        <v>448</v>
      </c>
      <c r="B81" s="7" t="s">
        <v>146</v>
      </c>
      <c r="C81" s="55">
        <v>5000</v>
      </c>
      <c r="D81" s="26">
        <v>1087.19</v>
      </c>
      <c r="E81" s="26">
        <v>1500</v>
      </c>
      <c r="F81" s="36">
        <v>3000</v>
      </c>
      <c r="G81" s="26">
        <v>3929</v>
      </c>
      <c r="H81" s="26">
        <v>8552.7000000000007</v>
      </c>
      <c r="I81" s="26">
        <v>3400</v>
      </c>
      <c r="J81" s="26">
        <v>4428.09</v>
      </c>
      <c r="K81" s="26">
        <v>4784.95</v>
      </c>
      <c r="L81" s="26">
        <v>10098</v>
      </c>
      <c r="M81" s="26">
        <v>11568.55</v>
      </c>
      <c r="N81" s="26">
        <v>47205.52</v>
      </c>
      <c r="O81" s="26">
        <v>3899.47</v>
      </c>
    </row>
    <row r="82" spans="1:27" x14ac:dyDescent="0.25">
      <c r="A82" s="2" t="s">
        <v>449</v>
      </c>
      <c r="B82" s="7" t="s">
        <v>33</v>
      </c>
      <c r="C82" s="55">
        <v>4000</v>
      </c>
      <c r="D82" s="26">
        <v>2959.75</v>
      </c>
      <c r="E82" s="26">
        <v>4000</v>
      </c>
      <c r="F82" s="34">
        <v>4000</v>
      </c>
      <c r="G82" s="26">
        <v>4510.8999999999996</v>
      </c>
      <c r="H82" s="26">
        <v>3629.41</v>
      </c>
      <c r="I82" s="26">
        <v>3132.25</v>
      </c>
      <c r="J82" s="26">
        <v>3005.47</v>
      </c>
      <c r="K82" s="26">
        <v>2494.69</v>
      </c>
      <c r="L82" s="26">
        <v>451.04</v>
      </c>
      <c r="M82" s="26">
        <v>1981.21</v>
      </c>
      <c r="N82" s="26">
        <v>433.26</v>
      </c>
      <c r="O82" s="26">
        <v>0</v>
      </c>
    </row>
    <row r="83" spans="1:27" x14ac:dyDescent="0.25">
      <c r="A83" s="2" t="s">
        <v>450</v>
      </c>
      <c r="B83" s="7" t="s">
        <v>302</v>
      </c>
      <c r="C83" s="55">
        <v>500</v>
      </c>
      <c r="D83" s="26">
        <v>0</v>
      </c>
      <c r="E83" s="26">
        <v>500</v>
      </c>
      <c r="F83" s="36">
        <v>500</v>
      </c>
      <c r="G83" s="26">
        <v>396.5</v>
      </c>
      <c r="H83" s="26">
        <v>945.5</v>
      </c>
      <c r="I83" s="26">
        <v>7687.18</v>
      </c>
      <c r="J83" s="26">
        <v>0</v>
      </c>
      <c r="K83" s="26">
        <v>270</v>
      </c>
      <c r="L83" s="26">
        <v>2825.93</v>
      </c>
      <c r="M83" s="26">
        <v>4434.2</v>
      </c>
      <c r="N83" s="26">
        <v>5932.95</v>
      </c>
      <c r="O83" s="26">
        <v>6463.63</v>
      </c>
    </row>
    <row r="84" spans="1:27" x14ac:dyDescent="0.25">
      <c r="A84" s="2" t="s">
        <v>451</v>
      </c>
      <c r="B84" s="7" t="s">
        <v>17</v>
      </c>
      <c r="C84" s="55">
        <v>0</v>
      </c>
      <c r="D84" s="26">
        <v>0</v>
      </c>
      <c r="E84" s="26">
        <f t="shared" ref="E84" si="31">D84/10*12</f>
        <v>0</v>
      </c>
      <c r="F84" s="34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728.64</v>
      </c>
    </row>
    <row r="85" spans="1:27" x14ac:dyDescent="0.25">
      <c r="A85" s="2" t="s">
        <v>452</v>
      </c>
      <c r="B85" s="7" t="s">
        <v>303</v>
      </c>
      <c r="C85" s="55">
        <v>1500</v>
      </c>
      <c r="D85" s="26">
        <v>961.34</v>
      </c>
      <c r="E85" s="26">
        <v>1500</v>
      </c>
      <c r="F85" s="34">
        <v>1500</v>
      </c>
      <c r="G85" s="26">
        <v>2053.36</v>
      </c>
      <c r="H85" s="26">
        <v>244.78</v>
      </c>
      <c r="I85" s="26">
        <v>774.6</v>
      </c>
      <c r="J85" s="26">
        <v>1800.42</v>
      </c>
      <c r="K85" s="26">
        <v>1717.21</v>
      </c>
      <c r="L85" s="26">
        <v>275.92</v>
      </c>
      <c r="M85" s="26">
        <v>1051.99</v>
      </c>
      <c r="N85" s="26">
        <v>40072.14</v>
      </c>
      <c r="O85" s="26">
        <v>5271.78</v>
      </c>
    </row>
    <row r="86" spans="1:27" x14ac:dyDescent="0.25">
      <c r="A86" s="2" t="s">
        <v>453</v>
      </c>
      <c r="B86" s="7" t="s">
        <v>147</v>
      </c>
      <c r="C86" s="55">
        <v>600</v>
      </c>
      <c r="D86" s="26">
        <v>401.64</v>
      </c>
      <c r="E86" s="26">
        <v>550</v>
      </c>
      <c r="F86" s="34">
        <v>600</v>
      </c>
      <c r="G86" s="26">
        <v>533.28</v>
      </c>
      <c r="H86" s="26">
        <v>529.86</v>
      </c>
      <c r="I86" s="26">
        <v>527.59</v>
      </c>
      <c r="J86" s="26">
        <v>525.82000000000005</v>
      </c>
      <c r="K86" s="26">
        <v>525.34</v>
      </c>
      <c r="L86" s="26">
        <v>516.35</v>
      </c>
      <c r="M86" s="26">
        <v>374.73</v>
      </c>
      <c r="N86" s="26">
        <v>489.88</v>
      </c>
      <c r="O86" s="26">
        <v>519.99</v>
      </c>
    </row>
    <row r="87" spans="1:27" x14ac:dyDescent="0.25">
      <c r="A87" s="2" t="s">
        <v>454</v>
      </c>
      <c r="B87" s="7" t="s">
        <v>148</v>
      </c>
      <c r="C87" s="55">
        <v>4000</v>
      </c>
      <c r="D87" s="26">
        <v>2475</v>
      </c>
      <c r="E87" s="26">
        <v>3800</v>
      </c>
      <c r="F87" s="34">
        <v>4000</v>
      </c>
      <c r="G87" s="26">
        <v>3000</v>
      </c>
      <c r="H87" s="26">
        <v>3581.25</v>
      </c>
      <c r="I87" s="26">
        <v>3000</v>
      </c>
      <c r="J87" s="26">
        <v>2500</v>
      </c>
      <c r="K87" s="26">
        <v>658.37</v>
      </c>
      <c r="L87" s="26">
        <v>3467.5</v>
      </c>
      <c r="M87" s="26">
        <v>3750</v>
      </c>
      <c r="N87" s="26">
        <v>3900</v>
      </c>
      <c r="O87" s="26">
        <v>4077.5</v>
      </c>
    </row>
    <row r="88" spans="1:27" x14ac:dyDescent="0.25">
      <c r="B88" s="5" t="s">
        <v>1</v>
      </c>
      <c r="C88" s="30">
        <f t="shared" ref="C88:O88" si="32">SUM(C72:C87)</f>
        <v>44850</v>
      </c>
      <c r="D88" s="30">
        <f t="shared" si="32"/>
        <v>30380.98</v>
      </c>
      <c r="E88" s="30">
        <f t="shared" si="32"/>
        <v>41750</v>
      </c>
      <c r="F88" s="35">
        <f t="shared" si="32"/>
        <v>43850</v>
      </c>
      <c r="G88" s="30">
        <f t="shared" ref="G88:I88" si="33">SUM(G72:G87)</f>
        <v>42397.469999999994</v>
      </c>
      <c r="H88" s="30">
        <f t="shared" si="33"/>
        <v>41772.53</v>
      </c>
      <c r="I88" s="30">
        <f t="shared" si="33"/>
        <v>47532.229999999996</v>
      </c>
      <c r="J88" s="30">
        <f t="shared" ref="J88" si="34">SUM(J72:J87)</f>
        <v>40567.439999999995</v>
      </c>
      <c r="K88" s="30">
        <f t="shared" si="32"/>
        <v>63759.990000000005</v>
      </c>
      <c r="L88" s="30">
        <f t="shared" si="32"/>
        <v>46732.700000000004</v>
      </c>
      <c r="M88" s="30">
        <f t="shared" si="32"/>
        <v>50235.32</v>
      </c>
      <c r="N88" s="30">
        <f t="shared" si="32"/>
        <v>124676.67</v>
      </c>
      <c r="O88" s="30">
        <f t="shared" si="32"/>
        <v>50017.149999999994</v>
      </c>
    </row>
    <row r="89" spans="1:27" x14ac:dyDescent="0.25">
      <c r="A89" s="2" t="s">
        <v>455</v>
      </c>
      <c r="B89" s="6" t="s">
        <v>149</v>
      </c>
      <c r="C89" s="26"/>
      <c r="D89" s="26"/>
      <c r="E89" s="26"/>
      <c r="F89" s="34"/>
      <c r="G89" s="26"/>
      <c r="H89" s="26"/>
      <c r="I89" s="26"/>
      <c r="J89" s="26"/>
      <c r="K89" s="26"/>
      <c r="L89" s="26"/>
      <c r="M89" s="26"/>
      <c r="N89" s="26"/>
      <c r="O89" s="26"/>
    </row>
    <row r="90" spans="1:27" x14ac:dyDescent="0.25">
      <c r="A90" s="2" t="s">
        <v>456</v>
      </c>
      <c r="B90" s="7" t="s">
        <v>18</v>
      </c>
      <c r="C90" s="55">
        <v>1000</v>
      </c>
      <c r="D90" s="26">
        <v>32.880000000000003</v>
      </c>
      <c r="E90" s="26">
        <v>500</v>
      </c>
      <c r="F90" s="34">
        <v>500</v>
      </c>
      <c r="G90" s="26">
        <v>71.7</v>
      </c>
      <c r="H90" s="26">
        <v>0</v>
      </c>
      <c r="I90" s="26">
        <v>754.63</v>
      </c>
      <c r="J90" s="26">
        <v>1634.29</v>
      </c>
      <c r="K90" s="26">
        <v>0</v>
      </c>
      <c r="L90" s="26">
        <v>0</v>
      </c>
      <c r="M90" s="26">
        <v>4503.0600000000004</v>
      </c>
      <c r="N90" s="26">
        <v>1635.09</v>
      </c>
      <c r="O90" s="26">
        <v>2290.77</v>
      </c>
    </row>
    <row r="91" spans="1:27" x14ac:dyDescent="0.25">
      <c r="A91" s="2" t="s">
        <v>457</v>
      </c>
      <c r="B91" s="7" t="s">
        <v>150</v>
      </c>
      <c r="C91" s="55">
        <v>7000</v>
      </c>
      <c r="D91" s="26">
        <v>6330.77</v>
      </c>
      <c r="E91" s="26">
        <v>7000</v>
      </c>
      <c r="F91" s="36">
        <v>6800</v>
      </c>
      <c r="G91" s="26">
        <v>7132.08</v>
      </c>
      <c r="H91" s="26">
        <v>5597.42</v>
      </c>
      <c r="I91" s="26">
        <v>6679.92</v>
      </c>
      <c r="J91" s="26">
        <v>6667.68</v>
      </c>
      <c r="K91" s="26">
        <v>6636.02</v>
      </c>
      <c r="L91" s="26">
        <v>5947.68</v>
      </c>
      <c r="M91" s="26">
        <v>6733.82</v>
      </c>
      <c r="N91" s="26">
        <v>6650.49</v>
      </c>
      <c r="O91" s="26">
        <v>6227.4</v>
      </c>
    </row>
    <row r="92" spans="1:27" x14ac:dyDescent="0.25">
      <c r="A92" s="2" t="s">
        <v>458</v>
      </c>
      <c r="B92" s="7" t="s">
        <v>368</v>
      </c>
      <c r="C92" s="55">
        <v>7000</v>
      </c>
      <c r="D92" s="26">
        <v>5168.63</v>
      </c>
      <c r="E92" s="26">
        <v>7200</v>
      </c>
      <c r="F92" s="34">
        <v>7200</v>
      </c>
      <c r="G92" s="26">
        <v>6551.5</v>
      </c>
      <c r="H92" s="26">
        <v>6663.53</v>
      </c>
      <c r="I92" s="26">
        <v>5769.35</v>
      </c>
      <c r="J92" s="26">
        <v>5327.96</v>
      </c>
      <c r="K92" s="26">
        <v>5385.72</v>
      </c>
      <c r="L92" s="26">
        <v>5184.6400000000003</v>
      </c>
      <c r="M92" s="26">
        <v>3833.21</v>
      </c>
      <c r="N92" s="26">
        <v>4633.99</v>
      </c>
      <c r="O92" s="26">
        <v>4104.09</v>
      </c>
    </row>
    <row r="93" spans="1:27" x14ac:dyDescent="0.25">
      <c r="B93" s="5" t="s">
        <v>1</v>
      </c>
      <c r="C93" s="30">
        <f t="shared" ref="C93:D93" si="35">SUM(C90:C92)</f>
        <v>15000</v>
      </c>
      <c r="D93" s="30">
        <f t="shared" si="35"/>
        <v>11532.28</v>
      </c>
      <c r="E93" s="30">
        <f t="shared" ref="E93:O93" si="36">SUM(E90:E92)</f>
        <v>14700</v>
      </c>
      <c r="F93" s="35">
        <f t="shared" si="36"/>
        <v>14500</v>
      </c>
      <c r="G93" s="30">
        <f t="shared" ref="G93:I93" si="37">SUM(G90:G92)</f>
        <v>13755.279999999999</v>
      </c>
      <c r="H93" s="30">
        <f t="shared" si="37"/>
        <v>12260.95</v>
      </c>
      <c r="I93" s="30">
        <f t="shared" si="37"/>
        <v>13203.900000000001</v>
      </c>
      <c r="J93" s="30">
        <f t="shared" si="36"/>
        <v>13629.93</v>
      </c>
      <c r="K93" s="30">
        <f t="shared" si="36"/>
        <v>12021.740000000002</v>
      </c>
      <c r="L93" s="30">
        <f t="shared" si="36"/>
        <v>11132.32</v>
      </c>
      <c r="M93" s="30">
        <f t="shared" si="36"/>
        <v>15070.09</v>
      </c>
      <c r="N93" s="30">
        <f t="shared" si="36"/>
        <v>12919.57</v>
      </c>
      <c r="O93" s="30">
        <f t="shared" si="36"/>
        <v>12622.26</v>
      </c>
    </row>
    <row r="94" spans="1:27" x14ac:dyDescent="0.25">
      <c r="A94" s="2" t="s">
        <v>459</v>
      </c>
      <c r="B94" s="6" t="s">
        <v>151</v>
      </c>
      <c r="C94" s="26">
        <v>125000</v>
      </c>
      <c r="D94" s="26">
        <v>137674.54999999999</v>
      </c>
      <c r="E94" s="26">
        <v>138000</v>
      </c>
      <c r="F94" s="48">
        <v>130092.5</v>
      </c>
      <c r="G94" s="26">
        <v>114451.45</v>
      </c>
      <c r="H94" s="26">
        <v>98131.66</v>
      </c>
      <c r="I94" s="26">
        <v>86985.13</v>
      </c>
      <c r="J94" s="26">
        <v>88530.02</v>
      </c>
      <c r="K94" s="26">
        <v>83597.72</v>
      </c>
      <c r="L94" s="26">
        <v>80526.39</v>
      </c>
      <c r="M94" s="26">
        <v>86092.41</v>
      </c>
      <c r="N94" s="26">
        <v>65477.53</v>
      </c>
      <c r="O94" s="26">
        <v>49882.48</v>
      </c>
      <c r="AA94" s="18">
        <v>400</v>
      </c>
    </row>
    <row r="95" spans="1:27" x14ac:dyDescent="0.25">
      <c r="B95" s="5" t="s">
        <v>1</v>
      </c>
      <c r="C95" s="30">
        <f t="shared" ref="C95:D95" si="38">SUM(C94)</f>
        <v>125000</v>
      </c>
      <c r="D95" s="30">
        <f t="shared" si="38"/>
        <v>137674.54999999999</v>
      </c>
      <c r="E95" s="30">
        <f t="shared" ref="E95:O95" si="39">SUM(E94)</f>
        <v>138000</v>
      </c>
      <c r="F95" s="35">
        <f t="shared" si="39"/>
        <v>130092.5</v>
      </c>
      <c r="G95" s="30">
        <f t="shared" ref="G95:H95" si="40">SUM(G94)</f>
        <v>114451.45</v>
      </c>
      <c r="H95" s="30">
        <f t="shared" si="40"/>
        <v>98131.66</v>
      </c>
      <c r="I95" s="30">
        <f t="shared" ref="I95" si="41">SUM(I94)</f>
        <v>86985.13</v>
      </c>
      <c r="J95" s="30">
        <f t="shared" ref="J95" si="42">SUM(J94)</f>
        <v>88530.02</v>
      </c>
      <c r="K95" s="30">
        <f t="shared" ref="K95" si="43">SUM(K94)</f>
        <v>83597.72</v>
      </c>
      <c r="L95" s="30">
        <f t="shared" si="39"/>
        <v>80526.39</v>
      </c>
      <c r="M95" s="30">
        <f t="shared" si="39"/>
        <v>86092.41</v>
      </c>
      <c r="N95" s="30">
        <f t="shared" si="39"/>
        <v>65477.53</v>
      </c>
      <c r="O95" s="30">
        <f t="shared" si="39"/>
        <v>49882.48</v>
      </c>
    </row>
    <row r="96" spans="1:27" x14ac:dyDescent="0.25">
      <c r="A96" s="2" t="s">
        <v>460</v>
      </c>
      <c r="B96" s="6" t="s">
        <v>152</v>
      </c>
      <c r="C96" s="26">
        <v>2500</v>
      </c>
      <c r="D96" s="26">
        <v>2328</v>
      </c>
      <c r="E96" s="26">
        <v>2700</v>
      </c>
      <c r="F96" s="34">
        <v>2500</v>
      </c>
      <c r="G96" s="26">
        <v>2278</v>
      </c>
      <c r="H96" s="26">
        <v>2338</v>
      </c>
      <c r="I96" s="26">
        <v>2450</v>
      </c>
      <c r="J96" s="26">
        <v>2330</v>
      </c>
      <c r="K96" s="26">
        <v>510</v>
      </c>
      <c r="L96" s="26">
        <v>3110</v>
      </c>
      <c r="M96" s="26">
        <v>2410</v>
      </c>
      <c r="N96" s="26">
        <v>2635</v>
      </c>
      <c r="O96" s="26">
        <v>2342.5</v>
      </c>
    </row>
    <row r="97" spans="1:21" x14ac:dyDescent="0.25">
      <c r="B97" s="5" t="s">
        <v>1</v>
      </c>
      <c r="C97" s="30">
        <f t="shared" ref="C97:D97" si="44">SUM(C96)</f>
        <v>2500</v>
      </c>
      <c r="D97" s="30">
        <f t="shared" si="44"/>
        <v>2328</v>
      </c>
      <c r="E97" s="30">
        <f t="shared" ref="E97:O97" si="45">SUM(E96)</f>
        <v>2700</v>
      </c>
      <c r="F97" s="35">
        <f t="shared" si="45"/>
        <v>2500</v>
      </c>
      <c r="G97" s="30">
        <f t="shared" ref="G97:H97" si="46">SUM(G96)</f>
        <v>2278</v>
      </c>
      <c r="H97" s="30">
        <f t="shared" si="46"/>
        <v>2338</v>
      </c>
      <c r="I97" s="30">
        <f t="shared" ref="I97" si="47">SUM(I96)</f>
        <v>2450</v>
      </c>
      <c r="J97" s="30">
        <f t="shared" si="45"/>
        <v>2330</v>
      </c>
      <c r="K97" s="30">
        <f t="shared" ref="K97" si="48">SUM(K96)</f>
        <v>510</v>
      </c>
      <c r="L97" s="30">
        <f t="shared" si="45"/>
        <v>3110</v>
      </c>
      <c r="M97" s="30">
        <f t="shared" si="45"/>
        <v>2410</v>
      </c>
      <c r="N97" s="30">
        <f t="shared" si="45"/>
        <v>2635</v>
      </c>
      <c r="O97" s="30">
        <f t="shared" si="45"/>
        <v>2342.5</v>
      </c>
    </row>
    <row r="98" spans="1:21" x14ac:dyDescent="0.25">
      <c r="A98" s="2" t="s">
        <v>461</v>
      </c>
      <c r="B98" s="6" t="s">
        <v>153</v>
      </c>
      <c r="C98" s="55">
        <v>219200</v>
      </c>
      <c r="D98" s="26">
        <v>0</v>
      </c>
      <c r="E98" s="26">
        <f>D98</f>
        <v>0</v>
      </c>
      <c r="F98" s="34">
        <v>200000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6">
        <v>0</v>
      </c>
    </row>
    <row r="99" spans="1:21" x14ac:dyDescent="0.25">
      <c r="B99" s="5" t="s">
        <v>1</v>
      </c>
      <c r="C99" s="30">
        <f t="shared" ref="C99:D99" si="49">SUM(C98)</f>
        <v>219200</v>
      </c>
      <c r="D99" s="30">
        <f t="shared" si="49"/>
        <v>0</v>
      </c>
      <c r="E99" s="30">
        <f t="shared" ref="E99:O99" si="50">SUM(E98)</f>
        <v>0</v>
      </c>
      <c r="F99" s="35">
        <f t="shared" si="50"/>
        <v>200000</v>
      </c>
      <c r="G99" s="30">
        <f t="shared" ref="G99:H99" si="51">SUM(G98)</f>
        <v>0</v>
      </c>
      <c r="H99" s="30">
        <f t="shared" si="51"/>
        <v>0</v>
      </c>
      <c r="I99" s="30">
        <f t="shared" ref="I99" si="52">SUM(I98)</f>
        <v>0</v>
      </c>
      <c r="J99" s="30">
        <f t="shared" si="50"/>
        <v>0</v>
      </c>
      <c r="K99" s="30">
        <f t="shared" ref="K99" si="53">SUM(K98)</f>
        <v>0</v>
      </c>
      <c r="L99" s="30">
        <f t="shared" si="50"/>
        <v>0</v>
      </c>
      <c r="M99" s="30">
        <f t="shared" si="50"/>
        <v>0</v>
      </c>
      <c r="N99" s="30">
        <f t="shared" si="50"/>
        <v>0</v>
      </c>
      <c r="O99" s="30">
        <f t="shared" si="50"/>
        <v>0</v>
      </c>
    </row>
    <row r="100" spans="1:21" x14ac:dyDescent="0.25">
      <c r="A100" s="2" t="s">
        <v>462</v>
      </c>
      <c r="B100" s="6" t="s">
        <v>154</v>
      </c>
      <c r="C100" s="26">
        <v>2000</v>
      </c>
      <c r="D100" s="26">
        <v>0</v>
      </c>
      <c r="E100" s="26">
        <f>D100</f>
        <v>0</v>
      </c>
      <c r="F100" s="34">
        <v>1000</v>
      </c>
      <c r="G100" s="26">
        <v>0</v>
      </c>
      <c r="H100" s="26">
        <v>0</v>
      </c>
      <c r="I100" s="26">
        <v>0</v>
      </c>
      <c r="J100" s="26">
        <v>0</v>
      </c>
      <c r="K100" s="26">
        <v>5000</v>
      </c>
      <c r="L100" s="26">
        <f>SUM(E100-F100)</f>
        <v>-1000</v>
      </c>
      <c r="M100" s="26">
        <v>4241.1000000000004</v>
      </c>
      <c r="N100" s="26">
        <v>2500</v>
      </c>
      <c r="O100" s="26">
        <v>1106.9000000000001</v>
      </c>
      <c r="Q100" s="18">
        <v>3000</v>
      </c>
    </row>
    <row r="101" spans="1:21" x14ac:dyDescent="0.25">
      <c r="B101" s="5" t="s">
        <v>1</v>
      </c>
      <c r="C101" s="30">
        <f t="shared" ref="C101:D101" si="54">SUM(C100)</f>
        <v>2000</v>
      </c>
      <c r="D101" s="30">
        <f t="shared" si="54"/>
        <v>0</v>
      </c>
      <c r="E101" s="30">
        <f t="shared" ref="E101:O101" si="55">SUM(E100)</f>
        <v>0</v>
      </c>
      <c r="F101" s="35">
        <f t="shared" si="55"/>
        <v>1000</v>
      </c>
      <c r="G101" s="30">
        <f t="shared" ref="G101:H101" si="56">SUM(G100)</f>
        <v>0</v>
      </c>
      <c r="H101" s="30">
        <f t="shared" si="56"/>
        <v>0</v>
      </c>
      <c r="I101" s="30">
        <f t="shared" ref="I101" si="57">SUM(I100)</f>
        <v>0</v>
      </c>
      <c r="J101" s="30">
        <f t="shared" si="55"/>
        <v>0</v>
      </c>
      <c r="K101" s="30">
        <f t="shared" ref="K101" si="58">SUM(K100)</f>
        <v>5000</v>
      </c>
      <c r="L101" s="30">
        <f t="shared" si="55"/>
        <v>-1000</v>
      </c>
      <c r="M101" s="30">
        <f t="shared" si="55"/>
        <v>4241.1000000000004</v>
      </c>
      <c r="N101" s="30">
        <f t="shared" si="55"/>
        <v>2500</v>
      </c>
      <c r="O101" s="30">
        <f t="shared" si="55"/>
        <v>1106.9000000000001</v>
      </c>
    </row>
    <row r="102" spans="1:21" x14ac:dyDescent="0.25">
      <c r="A102" s="2" t="s">
        <v>463</v>
      </c>
      <c r="B102" s="6" t="s">
        <v>266</v>
      </c>
      <c r="C102" s="26">
        <v>2000</v>
      </c>
      <c r="D102" s="26">
        <v>1429.62</v>
      </c>
      <c r="E102" s="26">
        <v>2000</v>
      </c>
      <c r="F102" s="34">
        <v>2000</v>
      </c>
      <c r="G102" s="26">
        <v>1401.38</v>
      </c>
      <c r="H102" s="26">
        <v>1270.5999999999999</v>
      </c>
      <c r="I102" s="26">
        <v>8642.07</v>
      </c>
      <c r="J102" s="26">
        <v>1590.44</v>
      </c>
      <c r="K102" s="26">
        <v>1233.43</v>
      </c>
      <c r="L102" s="26">
        <v>0</v>
      </c>
      <c r="M102" s="26">
        <v>312.08</v>
      </c>
      <c r="N102" s="26">
        <v>0</v>
      </c>
      <c r="O102" s="26">
        <v>0</v>
      </c>
      <c r="U102" s="18">
        <v>1000</v>
      </c>
    </row>
    <row r="103" spans="1:21" x14ac:dyDescent="0.25">
      <c r="B103" s="5" t="s">
        <v>1</v>
      </c>
      <c r="C103" s="30">
        <f t="shared" ref="C103:D103" si="59">SUM(C102)</f>
        <v>2000</v>
      </c>
      <c r="D103" s="30">
        <f t="shared" si="59"/>
        <v>1429.62</v>
      </c>
      <c r="E103" s="30">
        <f t="shared" ref="E103:O103" si="60">SUM(E102)</f>
        <v>2000</v>
      </c>
      <c r="F103" s="35">
        <f t="shared" si="60"/>
        <v>2000</v>
      </c>
      <c r="G103" s="30">
        <f t="shared" ref="G103:H103" si="61">SUM(G102)</f>
        <v>1401.38</v>
      </c>
      <c r="H103" s="30">
        <f t="shared" si="61"/>
        <v>1270.5999999999999</v>
      </c>
      <c r="I103" s="30">
        <f t="shared" ref="I103" si="62">SUM(I102)</f>
        <v>8642.07</v>
      </c>
      <c r="J103" s="30">
        <f t="shared" si="60"/>
        <v>1590.44</v>
      </c>
      <c r="K103" s="30">
        <f t="shared" ref="K103" si="63">SUM(K102)</f>
        <v>1233.43</v>
      </c>
      <c r="L103" s="30">
        <f t="shared" si="60"/>
        <v>0</v>
      </c>
      <c r="M103" s="30">
        <f t="shared" si="60"/>
        <v>312.08</v>
      </c>
      <c r="N103" s="30">
        <f t="shared" si="60"/>
        <v>0</v>
      </c>
      <c r="O103" s="30">
        <f t="shared" si="60"/>
        <v>0</v>
      </c>
    </row>
    <row r="104" spans="1:21" x14ac:dyDescent="0.25">
      <c r="A104" s="2" t="s">
        <v>464</v>
      </c>
      <c r="B104" s="6" t="s">
        <v>155</v>
      </c>
      <c r="C104" s="26"/>
      <c r="D104" s="26"/>
      <c r="E104" s="26"/>
      <c r="F104" s="34"/>
      <c r="G104" s="26"/>
      <c r="H104" s="26"/>
      <c r="I104" s="26"/>
      <c r="J104" s="26"/>
      <c r="K104" s="26"/>
      <c r="L104" s="26"/>
      <c r="M104" s="26"/>
      <c r="N104" s="26"/>
      <c r="O104" s="26"/>
    </row>
    <row r="105" spans="1:21" x14ac:dyDescent="0.25">
      <c r="A105" s="2" t="s">
        <v>465</v>
      </c>
      <c r="B105" s="7" t="s">
        <v>156</v>
      </c>
      <c r="C105" s="55">
        <v>375000</v>
      </c>
      <c r="D105" s="26">
        <v>326389.61</v>
      </c>
      <c r="E105" s="26">
        <v>415000</v>
      </c>
      <c r="F105" s="34">
        <v>420000</v>
      </c>
      <c r="G105" s="26">
        <v>367625.13</v>
      </c>
      <c r="H105" s="26">
        <v>357194.37</v>
      </c>
      <c r="I105" s="26">
        <v>351565.6</v>
      </c>
      <c r="J105" s="26">
        <v>377587.94</v>
      </c>
      <c r="K105" s="26">
        <v>346034.49</v>
      </c>
      <c r="L105" s="26">
        <v>331317.98</v>
      </c>
      <c r="M105" s="26">
        <v>332168.90000000002</v>
      </c>
      <c r="N105" s="26">
        <v>299608.68</v>
      </c>
      <c r="O105" s="26">
        <v>277634.08</v>
      </c>
    </row>
    <row r="106" spans="1:21" x14ac:dyDescent="0.25">
      <c r="A106" s="2" t="s">
        <v>466</v>
      </c>
      <c r="B106" s="7" t="s">
        <v>19</v>
      </c>
      <c r="C106" s="55">
        <v>0</v>
      </c>
      <c r="D106" s="26">
        <v>0</v>
      </c>
      <c r="E106" s="26">
        <v>0</v>
      </c>
      <c r="F106" s="34">
        <v>0</v>
      </c>
      <c r="G106" s="26">
        <v>1345.59</v>
      </c>
      <c r="H106" s="26">
        <v>24736.19</v>
      </c>
      <c r="I106" s="26">
        <v>0</v>
      </c>
      <c r="J106" s="26">
        <v>0</v>
      </c>
      <c r="K106" s="26">
        <v>1223.68</v>
      </c>
      <c r="L106" s="26">
        <v>16816.599999999999</v>
      </c>
      <c r="M106" s="26">
        <v>987.9</v>
      </c>
      <c r="N106" s="26">
        <v>482.49</v>
      </c>
      <c r="O106" s="26">
        <v>11082.25</v>
      </c>
    </row>
    <row r="107" spans="1:21" x14ac:dyDescent="0.25">
      <c r="A107" s="2" t="s">
        <v>467</v>
      </c>
      <c r="B107" s="7" t="s">
        <v>157</v>
      </c>
      <c r="C107" s="55">
        <v>9000</v>
      </c>
      <c r="D107" s="26">
        <v>5517.47</v>
      </c>
      <c r="E107" s="26">
        <v>7000</v>
      </c>
      <c r="F107" s="34">
        <v>8500</v>
      </c>
      <c r="G107" s="26">
        <v>8061.64</v>
      </c>
      <c r="H107" s="26">
        <v>9506.5</v>
      </c>
      <c r="I107" s="26">
        <v>8723.7199999999993</v>
      </c>
      <c r="J107" s="26">
        <v>5242.1000000000004</v>
      </c>
      <c r="K107" s="26">
        <v>5837.77</v>
      </c>
      <c r="L107" s="26">
        <v>4240.38</v>
      </c>
      <c r="M107" s="26">
        <v>3815.9</v>
      </c>
      <c r="N107" s="26">
        <v>6570.01</v>
      </c>
      <c r="O107" s="26">
        <v>7264.7</v>
      </c>
    </row>
    <row r="108" spans="1:21" x14ac:dyDescent="0.25">
      <c r="A108" s="2" t="s">
        <v>468</v>
      </c>
      <c r="B108" s="7" t="s">
        <v>304</v>
      </c>
      <c r="C108" s="55">
        <v>9500</v>
      </c>
      <c r="D108" s="26">
        <v>7609.67</v>
      </c>
      <c r="E108" s="26">
        <v>9500</v>
      </c>
      <c r="F108" s="36">
        <v>10000</v>
      </c>
      <c r="G108" s="26">
        <v>10076.06</v>
      </c>
      <c r="H108" s="26">
        <v>9415.5</v>
      </c>
      <c r="I108" s="26">
        <v>8630.31</v>
      </c>
      <c r="J108" s="26">
        <v>8591.4599999999991</v>
      </c>
      <c r="K108" s="26">
        <v>8596.18</v>
      </c>
      <c r="L108" s="26">
        <v>8508.67</v>
      </c>
      <c r="M108" s="26">
        <v>6046.04</v>
      </c>
      <c r="N108" s="26">
        <v>5672.6</v>
      </c>
      <c r="O108" s="26">
        <v>6153.86</v>
      </c>
    </row>
    <row r="109" spans="1:21" x14ac:dyDescent="0.25">
      <c r="A109" s="2" t="s">
        <v>469</v>
      </c>
      <c r="B109" s="7" t="s">
        <v>158</v>
      </c>
      <c r="C109" s="55">
        <v>5500</v>
      </c>
      <c r="D109" s="26">
        <v>9130.08</v>
      </c>
      <c r="E109" s="26">
        <v>9500</v>
      </c>
      <c r="F109" s="36">
        <v>8000</v>
      </c>
      <c r="G109" s="26">
        <v>11702.54</v>
      </c>
      <c r="H109" s="26">
        <v>10155.120000000001</v>
      </c>
      <c r="I109" s="26">
        <v>10007.89</v>
      </c>
      <c r="J109" s="26">
        <v>4355.04</v>
      </c>
      <c r="K109" s="26">
        <v>4031.6</v>
      </c>
      <c r="L109" s="26">
        <v>5850.69</v>
      </c>
      <c r="M109" s="26">
        <v>52568.65</v>
      </c>
      <c r="N109" s="26">
        <v>5062.03</v>
      </c>
      <c r="O109" s="26">
        <v>7690.45</v>
      </c>
    </row>
    <row r="110" spans="1:21" x14ac:dyDescent="0.25">
      <c r="A110" s="2" t="s">
        <v>470</v>
      </c>
      <c r="B110" s="7" t="s">
        <v>20</v>
      </c>
      <c r="C110" s="55">
        <v>3000</v>
      </c>
      <c r="D110" s="26">
        <v>1616.71</v>
      </c>
      <c r="E110" s="26">
        <v>2500</v>
      </c>
      <c r="F110" s="34">
        <v>3000</v>
      </c>
      <c r="G110" s="26">
        <v>5429.89</v>
      </c>
      <c r="H110" s="26">
        <v>1403.97</v>
      </c>
      <c r="I110" s="26">
        <v>1551.72</v>
      </c>
      <c r="J110" s="26">
        <v>912.97</v>
      </c>
      <c r="K110" s="26">
        <v>631.9</v>
      </c>
      <c r="L110" s="26">
        <v>2334.8000000000002</v>
      </c>
      <c r="M110" s="26">
        <v>7402.28</v>
      </c>
      <c r="N110" s="26">
        <v>1656.12</v>
      </c>
      <c r="O110" s="26">
        <v>6105.72</v>
      </c>
    </row>
    <row r="111" spans="1:21" x14ac:dyDescent="0.25">
      <c r="A111" s="2" t="s">
        <v>471</v>
      </c>
      <c r="B111" s="7" t="s">
        <v>21</v>
      </c>
      <c r="C111" s="55">
        <v>4000</v>
      </c>
      <c r="D111" s="26">
        <v>3557.73</v>
      </c>
      <c r="E111" s="26">
        <v>4500</v>
      </c>
      <c r="F111" s="34">
        <v>4000</v>
      </c>
      <c r="G111" s="26">
        <v>10338.24</v>
      </c>
      <c r="H111" s="26">
        <v>1095.74</v>
      </c>
      <c r="I111" s="26">
        <v>3855.45</v>
      </c>
      <c r="J111" s="26">
        <v>4077.33</v>
      </c>
      <c r="K111" s="26">
        <v>1604.57</v>
      </c>
      <c r="L111" s="26">
        <v>8676.64</v>
      </c>
      <c r="M111" s="26">
        <v>11257.43</v>
      </c>
      <c r="N111" s="26">
        <v>2113.38</v>
      </c>
      <c r="O111" s="26">
        <v>6983.75</v>
      </c>
    </row>
    <row r="112" spans="1:21" x14ac:dyDescent="0.25">
      <c r="A112" s="2" t="s">
        <v>472</v>
      </c>
      <c r="B112" s="7" t="s">
        <v>265</v>
      </c>
      <c r="C112" s="55">
        <v>2500</v>
      </c>
      <c r="D112" s="26">
        <v>1915</v>
      </c>
      <c r="E112" s="26">
        <v>2500</v>
      </c>
      <c r="F112" s="34">
        <v>3000</v>
      </c>
      <c r="G112" s="26">
        <v>56.42</v>
      </c>
      <c r="H112" s="26">
        <v>1566</v>
      </c>
      <c r="I112" s="26">
        <v>500</v>
      </c>
      <c r="J112" s="26">
        <v>535</v>
      </c>
      <c r="K112" s="26">
        <v>1500</v>
      </c>
      <c r="L112" s="26">
        <v>598.79999999999995</v>
      </c>
      <c r="M112" s="26">
        <v>72.7</v>
      </c>
      <c r="N112" s="26">
        <v>3773.69</v>
      </c>
      <c r="O112" s="26">
        <v>0</v>
      </c>
    </row>
    <row r="113" spans="1:17" x14ac:dyDescent="0.25">
      <c r="A113" s="2" t="s">
        <v>473</v>
      </c>
      <c r="B113" s="7" t="s">
        <v>305</v>
      </c>
      <c r="C113" s="55">
        <v>5000</v>
      </c>
      <c r="D113" s="26">
        <v>4464.68</v>
      </c>
      <c r="E113" s="26">
        <v>5000</v>
      </c>
      <c r="F113" s="34">
        <v>5000</v>
      </c>
      <c r="G113" s="26">
        <v>5228.1000000000004</v>
      </c>
      <c r="H113" s="26">
        <v>4908.49</v>
      </c>
      <c r="I113" s="26">
        <v>4605.1099999999997</v>
      </c>
      <c r="J113" s="26">
        <v>4897.38</v>
      </c>
      <c r="K113" s="26">
        <v>4782.07</v>
      </c>
      <c r="L113" s="26">
        <v>4823.46</v>
      </c>
      <c r="M113" s="26">
        <v>4384.54</v>
      </c>
      <c r="N113" s="26">
        <v>0</v>
      </c>
      <c r="O113" s="26">
        <v>5022.34</v>
      </c>
    </row>
    <row r="114" spans="1:17" x14ac:dyDescent="0.25">
      <c r="A114" s="2" t="s">
        <v>474</v>
      </c>
      <c r="B114" s="7" t="s">
        <v>22</v>
      </c>
      <c r="C114" s="55">
        <v>500</v>
      </c>
      <c r="D114" s="26">
        <v>0</v>
      </c>
      <c r="E114" s="26">
        <v>200</v>
      </c>
      <c r="F114" s="34">
        <v>500</v>
      </c>
      <c r="G114" s="26">
        <v>267.75</v>
      </c>
      <c r="H114" s="26">
        <v>0</v>
      </c>
      <c r="I114" s="26">
        <v>0</v>
      </c>
      <c r="J114" s="26">
        <v>0</v>
      </c>
      <c r="K114" s="26">
        <v>53.6</v>
      </c>
      <c r="L114" s="26">
        <v>0</v>
      </c>
      <c r="M114" s="26">
        <v>567</v>
      </c>
      <c r="N114" s="26">
        <v>0</v>
      </c>
      <c r="O114" s="26">
        <v>0</v>
      </c>
    </row>
    <row r="115" spans="1:17" x14ac:dyDescent="0.25">
      <c r="A115" s="2" t="s">
        <v>475</v>
      </c>
      <c r="B115" s="7" t="s">
        <v>23</v>
      </c>
      <c r="C115" s="55">
        <v>500</v>
      </c>
      <c r="D115" s="26">
        <v>0</v>
      </c>
      <c r="E115" s="26">
        <v>500</v>
      </c>
      <c r="F115" s="34">
        <v>500</v>
      </c>
      <c r="G115" s="26">
        <v>500</v>
      </c>
      <c r="H115" s="26">
        <v>128.94999999999999</v>
      </c>
      <c r="I115" s="26">
        <v>500</v>
      </c>
      <c r="J115" s="26">
        <v>500</v>
      </c>
      <c r="K115" s="26">
        <v>250</v>
      </c>
      <c r="L115" s="26">
        <v>0</v>
      </c>
      <c r="M115" s="26">
        <v>100</v>
      </c>
      <c r="N115" s="26">
        <v>0</v>
      </c>
      <c r="O115" s="26">
        <v>100</v>
      </c>
    </row>
    <row r="116" spans="1:17" x14ac:dyDescent="0.25">
      <c r="A116" s="2" t="s">
        <v>476</v>
      </c>
      <c r="B116" s="7" t="s">
        <v>159</v>
      </c>
      <c r="C116" s="55">
        <v>2000</v>
      </c>
      <c r="D116" s="26">
        <v>114.42</v>
      </c>
      <c r="E116" s="26">
        <v>1000</v>
      </c>
      <c r="F116" s="34">
        <v>1500</v>
      </c>
      <c r="G116" s="26">
        <v>1239.24</v>
      </c>
      <c r="H116" s="26">
        <v>5210.16</v>
      </c>
      <c r="I116" s="26">
        <v>657.19</v>
      </c>
      <c r="J116" s="26">
        <v>1228.01</v>
      </c>
      <c r="K116" s="26">
        <v>1529.42</v>
      </c>
      <c r="L116" s="26">
        <v>1046.0999999999999</v>
      </c>
      <c r="M116" s="26">
        <v>388.17</v>
      </c>
      <c r="N116" s="26">
        <v>6028.77</v>
      </c>
      <c r="O116" s="26">
        <v>1112.97</v>
      </c>
      <c r="Q116" s="18">
        <v>1000</v>
      </c>
    </row>
    <row r="117" spans="1:17" x14ac:dyDescent="0.25">
      <c r="A117" s="2" t="s">
        <v>477</v>
      </c>
      <c r="B117" s="7" t="s">
        <v>291</v>
      </c>
      <c r="C117" s="55">
        <v>5000</v>
      </c>
      <c r="D117" s="26">
        <v>12329.78</v>
      </c>
      <c r="E117" s="26">
        <v>15000</v>
      </c>
      <c r="F117" s="36">
        <v>10000</v>
      </c>
      <c r="G117" s="26">
        <v>9426.17</v>
      </c>
      <c r="H117" s="26">
        <v>5749.08</v>
      </c>
      <c r="I117" s="26">
        <v>4842.75</v>
      </c>
      <c r="J117" s="26">
        <v>6993.83</v>
      </c>
      <c r="K117" s="26">
        <v>6742.76</v>
      </c>
      <c r="L117" s="26">
        <v>5650.45</v>
      </c>
      <c r="M117" s="26">
        <v>7648.92</v>
      </c>
      <c r="N117" s="26">
        <v>7199.44</v>
      </c>
      <c r="O117" s="26">
        <v>5443.31</v>
      </c>
      <c r="P117" s="18">
        <v>1000</v>
      </c>
    </row>
    <row r="118" spans="1:17" x14ac:dyDescent="0.25">
      <c r="A118" s="2" t="s">
        <v>478</v>
      </c>
      <c r="B118" s="7" t="s">
        <v>160</v>
      </c>
      <c r="C118" s="55">
        <v>4000</v>
      </c>
      <c r="D118" s="26">
        <v>2600</v>
      </c>
      <c r="E118" s="26">
        <v>3500</v>
      </c>
      <c r="F118" s="34">
        <v>4000</v>
      </c>
      <c r="G118" s="26">
        <v>3000</v>
      </c>
      <c r="H118" s="26">
        <v>2505</v>
      </c>
      <c r="I118" s="26">
        <v>3145</v>
      </c>
      <c r="J118" s="26">
        <v>2995.5</v>
      </c>
      <c r="K118" s="26">
        <v>1100</v>
      </c>
      <c r="L118" s="26">
        <v>2490</v>
      </c>
      <c r="M118" s="26">
        <v>3335</v>
      </c>
      <c r="N118" s="26">
        <v>3335</v>
      </c>
      <c r="O118" s="26">
        <v>2611.1999999999998</v>
      </c>
    </row>
    <row r="119" spans="1:17" x14ac:dyDescent="0.25">
      <c r="A119" s="2" t="s">
        <v>479</v>
      </c>
      <c r="B119" s="7" t="s">
        <v>24</v>
      </c>
      <c r="C119" s="55">
        <v>400</v>
      </c>
      <c r="D119" s="26">
        <v>1614.57</v>
      </c>
      <c r="E119" s="26">
        <v>2500</v>
      </c>
      <c r="F119" s="34">
        <v>2500</v>
      </c>
      <c r="G119" s="26">
        <v>388.24</v>
      </c>
      <c r="H119" s="26">
        <v>232.3</v>
      </c>
      <c r="I119" s="26">
        <v>205.16</v>
      </c>
      <c r="J119" s="26">
        <v>204.71</v>
      </c>
      <c r="K119" s="26">
        <v>236.56</v>
      </c>
      <c r="L119" s="26">
        <v>181.46</v>
      </c>
      <c r="M119" s="26">
        <v>252.27</v>
      </c>
      <c r="N119" s="26">
        <v>518.44000000000005</v>
      </c>
      <c r="O119" s="26">
        <v>170.15</v>
      </c>
    </row>
    <row r="120" spans="1:17" x14ac:dyDescent="0.25">
      <c r="A120" s="2" t="s">
        <v>480</v>
      </c>
      <c r="B120" s="7" t="s">
        <v>25</v>
      </c>
      <c r="C120" s="55">
        <v>300</v>
      </c>
      <c r="D120" s="26">
        <v>147.44999999999999</v>
      </c>
      <c r="E120" s="26">
        <v>250</v>
      </c>
      <c r="F120" s="34">
        <v>300</v>
      </c>
      <c r="G120" s="26">
        <v>213.62</v>
      </c>
      <c r="H120" s="26">
        <v>310.14</v>
      </c>
      <c r="I120" s="26">
        <v>184.44</v>
      </c>
      <c r="J120" s="26">
        <v>139.88</v>
      </c>
      <c r="K120" s="26">
        <v>320.01</v>
      </c>
      <c r="L120" s="26">
        <v>437.69</v>
      </c>
      <c r="M120" s="26">
        <v>270.24</v>
      </c>
      <c r="N120" s="26">
        <v>165.1</v>
      </c>
      <c r="O120" s="26">
        <v>456.61</v>
      </c>
    </row>
    <row r="121" spans="1:17" x14ac:dyDescent="0.25">
      <c r="A121" s="2" t="s">
        <v>481</v>
      </c>
      <c r="B121" s="7" t="s">
        <v>292</v>
      </c>
      <c r="C121" s="55">
        <v>1300</v>
      </c>
      <c r="D121" s="26">
        <v>150</v>
      </c>
      <c r="E121" s="26">
        <v>1000</v>
      </c>
      <c r="F121" s="34">
        <v>1000</v>
      </c>
      <c r="G121" s="26">
        <v>0</v>
      </c>
      <c r="H121" s="26">
        <v>0</v>
      </c>
      <c r="I121" s="26">
        <v>1332.25</v>
      </c>
      <c r="J121" s="26">
        <v>2316.6</v>
      </c>
      <c r="K121" s="26">
        <v>895</v>
      </c>
      <c r="L121" s="26">
        <v>2796.8</v>
      </c>
      <c r="M121" s="26">
        <v>2796.5</v>
      </c>
      <c r="N121" s="26">
        <v>4904.57</v>
      </c>
      <c r="O121" s="26">
        <v>0</v>
      </c>
    </row>
    <row r="122" spans="1:17" x14ac:dyDescent="0.25">
      <c r="A122" s="2" t="s">
        <v>482</v>
      </c>
      <c r="B122" s="7" t="s">
        <v>161</v>
      </c>
      <c r="C122" s="55">
        <v>1000</v>
      </c>
      <c r="D122" s="26">
        <v>0</v>
      </c>
      <c r="E122" s="26">
        <v>1000</v>
      </c>
      <c r="F122" s="34">
        <v>1000</v>
      </c>
      <c r="G122" s="26">
        <v>0</v>
      </c>
      <c r="H122" s="26">
        <v>0</v>
      </c>
      <c r="I122" s="26">
        <v>0</v>
      </c>
      <c r="J122" s="26">
        <v>0</v>
      </c>
      <c r="K122" s="26">
        <v>5000</v>
      </c>
      <c r="L122" s="26">
        <v>0</v>
      </c>
      <c r="M122" s="26">
        <v>0</v>
      </c>
      <c r="N122" s="26">
        <v>1101.77</v>
      </c>
      <c r="O122" s="26">
        <v>0</v>
      </c>
    </row>
    <row r="123" spans="1:17" x14ac:dyDescent="0.25">
      <c r="B123" s="5" t="s">
        <v>1</v>
      </c>
      <c r="C123" s="30">
        <f t="shared" ref="C123:O123" si="64">SUM(C105:C122)</f>
        <v>428500</v>
      </c>
      <c r="D123" s="30">
        <f t="shared" si="64"/>
        <v>377157.17</v>
      </c>
      <c r="E123" s="30">
        <f t="shared" si="64"/>
        <v>480450</v>
      </c>
      <c r="F123" s="35">
        <f t="shared" si="64"/>
        <v>482800</v>
      </c>
      <c r="G123" s="30">
        <f t="shared" ref="G123:I123" si="65">SUM(G105:G122)</f>
        <v>434898.62999999995</v>
      </c>
      <c r="H123" s="30">
        <f t="shared" si="65"/>
        <v>434117.50999999995</v>
      </c>
      <c r="I123" s="30">
        <f t="shared" si="65"/>
        <v>400306.58999999991</v>
      </c>
      <c r="J123" s="30">
        <f t="shared" ref="J123" si="66">SUM(J105:J122)</f>
        <v>420577.75</v>
      </c>
      <c r="K123" s="30">
        <f t="shared" si="64"/>
        <v>390369.61</v>
      </c>
      <c r="L123" s="30">
        <f t="shared" si="64"/>
        <v>395770.51999999996</v>
      </c>
      <c r="M123" s="30">
        <f t="shared" si="64"/>
        <v>434062.44000000006</v>
      </c>
      <c r="N123" s="30">
        <f t="shared" si="64"/>
        <v>348192.09</v>
      </c>
      <c r="O123" s="30">
        <f t="shared" si="64"/>
        <v>337831.39</v>
      </c>
    </row>
    <row r="124" spans="1:17" x14ac:dyDescent="0.25">
      <c r="A124" s="2" t="s">
        <v>483</v>
      </c>
      <c r="B124" s="6" t="s">
        <v>162</v>
      </c>
      <c r="C124" s="26"/>
      <c r="D124" s="26"/>
      <c r="E124" s="26"/>
      <c r="F124" s="34"/>
      <c r="G124" s="26"/>
      <c r="H124" s="26"/>
      <c r="I124" s="26"/>
      <c r="J124" s="26"/>
      <c r="K124" s="26"/>
      <c r="L124" s="26"/>
      <c r="M124" s="26"/>
      <c r="N124" s="26"/>
      <c r="O124" s="26"/>
    </row>
    <row r="125" spans="1:17" x14ac:dyDescent="0.25">
      <c r="A125" s="2" t="s">
        <v>484</v>
      </c>
      <c r="B125" s="7" t="s">
        <v>163</v>
      </c>
      <c r="C125" s="26">
        <v>0</v>
      </c>
      <c r="D125" s="26">
        <v>0</v>
      </c>
      <c r="E125" s="26">
        <f>D125</f>
        <v>0</v>
      </c>
      <c r="F125" s="34">
        <v>0</v>
      </c>
      <c r="G125" s="26">
        <v>0</v>
      </c>
      <c r="H125" s="26">
        <v>0</v>
      </c>
      <c r="I125" s="26">
        <v>0</v>
      </c>
      <c r="J125" s="26">
        <v>0</v>
      </c>
      <c r="K125" s="26">
        <v>0</v>
      </c>
      <c r="L125" s="26">
        <v>0</v>
      </c>
      <c r="M125" s="26">
        <v>0</v>
      </c>
      <c r="N125" s="26">
        <v>4568.96</v>
      </c>
      <c r="O125" s="26">
        <v>2113.73</v>
      </c>
    </row>
    <row r="126" spans="1:17" x14ac:dyDescent="0.25">
      <c r="A126" s="2" t="s">
        <v>485</v>
      </c>
      <c r="B126" s="7" t="s">
        <v>306</v>
      </c>
      <c r="C126" s="26">
        <v>0</v>
      </c>
      <c r="D126" s="26">
        <v>0</v>
      </c>
      <c r="E126" s="26">
        <f>D126</f>
        <v>0</v>
      </c>
      <c r="F126" s="34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385</v>
      </c>
      <c r="O126" s="26">
        <v>380</v>
      </c>
    </row>
    <row r="127" spans="1:17" x14ac:dyDescent="0.25">
      <c r="B127" s="5" t="s">
        <v>1</v>
      </c>
      <c r="C127" s="30">
        <f t="shared" ref="C127:O127" si="67">SUM(C125:C126)</f>
        <v>0</v>
      </c>
      <c r="D127" s="30">
        <f t="shared" si="67"/>
        <v>0</v>
      </c>
      <c r="E127" s="30">
        <f t="shared" si="67"/>
        <v>0</v>
      </c>
      <c r="F127" s="35">
        <f t="shared" si="67"/>
        <v>0</v>
      </c>
      <c r="G127" s="30">
        <f t="shared" ref="G127:I127" si="68">SUM(G125:G126)</f>
        <v>0</v>
      </c>
      <c r="H127" s="30">
        <f t="shared" si="68"/>
        <v>0</v>
      </c>
      <c r="I127" s="30">
        <f t="shared" si="68"/>
        <v>0</v>
      </c>
      <c r="J127" s="30">
        <f t="shared" ref="J127" si="69">SUM(J125:J126)</f>
        <v>0</v>
      </c>
      <c r="K127" s="30"/>
      <c r="L127" s="30">
        <f t="shared" si="67"/>
        <v>0</v>
      </c>
      <c r="M127" s="30">
        <f t="shared" si="67"/>
        <v>0</v>
      </c>
      <c r="N127" s="30">
        <f t="shared" si="67"/>
        <v>4953.96</v>
      </c>
      <c r="O127" s="30">
        <f t="shared" si="67"/>
        <v>2493.73</v>
      </c>
    </row>
    <row r="128" spans="1:17" x14ac:dyDescent="0.25">
      <c r="A128" s="2" t="s">
        <v>486</v>
      </c>
      <c r="B128" s="6" t="s">
        <v>355</v>
      </c>
      <c r="C128" s="26"/>
      <c r="D128" s="26"/>
      <c r="E128" s="26"/>
      <c r="F128" s="34"/>
      <c r="G128" s="26"/>
      <c r="H128" s="26"/>
      <c r="I128" s="26"/>
      <c r="J128" s="26"/>
      <c r="K128" s="26"/>
      <c r="L128" s="26"/>
      <c r="M128" s="26"/>
      <c r="N128" s="26"/>
      <c r="O128" s="26"/>
    </row>
    <row r="129" spans="1:15" x14ac:dyDescent="0.25">
      <c r="A129" s="2" t="s">
        <v>488</v>
      </c>
      <c r="B129" s="7" t="s">
        <v>708</v>
      </c>
      <c r="C129" s="55">
        <f>45000+500</f>
        <v>45500</v>
      </c>
      <c r="D129" s="26">
        <v>35271.040000000001</v>
      </c>
      <c r="E129" s="53">
        <v>45825</v>
      </c>
      <c r="F129" s="48">
        <v>46825</v>
      </c>
      <c r="G129" s="26">
        <v>44486.45</v>
      </c>
      <c r="H129" s="26">
        <v>41602.17</v>
      </c>
      <c r="I129" s="26">
        <v>0</v>
      </c>
      <c r="J129" s="26">
        <v>0</v>
      </c>
      <c r="K129" s="26">
        <v>20084.37</v>
      </c>
      <c r="L129" s="26">
        <v>5266.03</v>
      </c>
      <c r="M129" s="26">
        <v>1775.51</v>
      </c>
      <c r="N129" s="26">
        <v>2668.67</v>
      </c>
      <c r="O129" s="26">
        <v>34342.06</v>
      </c>
    </row>
    <row r="130" spans="1:15" x14ac:dyDescent="0.25">
      <c r="A130" s="2" t="s">
        <v>489</v>
      </c>
      <c r="B130" s="7" t="s">
        <v>164</v>
      </c>
      <c r="C130" s="55">
        <v>60500</v>
      </c>
      <c r="D130" s="26">
        <v>47022.75</v>
      </c>
      <c r="E130" s="53">
        <v>61200</v>
      </c>
      <c r="F130" s="48">
        <v>62800</v>
      </c>
      <c r="G130" s="26">
        <v>59138.46</v>
      </c>
      <c r="H130" s="26">
        <v>51221.35</v>
      </c>
      <c r="I130" s="26">
        <v>44206.8</v>
      </c>
      <c r="J130" s="26">
        <v>46365</v>
      </c>
      <c r="K130" s="26">
        <v>37398.36</v>
      </c>
      <c r="L130" s="26">
        <v>60416.71</v>
      </c>
      <c r="M130" s="26">
        <v>69788</v>
      </c>
      <c r="N130" s="26">
        <v>19583.169999999998</v>
      </c>
      <c r="O130" s="26">
        <v>0</v>
      </c>
    </row>
    <row r="131" spans="1:15" x14ac:dyDescent="0.25">
      <c r="A131" s="2" t="s">
        <v>490</v>
      </c>
      <c r="B131" s="7" t="s">
        <v>353</v>
      </c>
      <c r="C131" s="55">
        <v>1500</v>
      </c>
      <c r="D131" s="26">
        <v>996.95</v>
      </c>
      <c r="E131" s="26">
        <v>1500</v>
      </c>
      <c r="F131" s="34">
        <v>1500</v>
      </c>
      <c r="G131" s="26">
        <v>835.49</v>
      </c>
      <c r="H131" s="26">
        <v>1560.12</v>
      </c>
      <c r="I131" s="26">
        <v>968.73</v>
      </c>
      <c r="J131" s="26">
        <v>1981.75</v>
      </c>
      <c r="K131" s="26">
        <v>657.87</v>
      </c>
      <c r="L131" s="26">
        <v>630.48</v>
      </c>
      <c r="M131" s="26">
        <v>305.95999999999998</v>
      </c>
      <c r="N131" s="26">
        <v>2168.8200000000002</v>
      </c>
      <c r="O131" s="26">
        <v>1583.71</v>
      </c>
    </row>
    <row r="132" spans="1:15" x14ac:dyDescent="0.25">
      <c r="A132" s="2" t="s">
        <v>491</v>
      </c>
      <c r="B132" s="7" t="s">
        <v>354</v>
      </c>
      <c r="C132" s="55">
        <v>1000</v>
      </c>
      <c r="D132" s="26">
        <v>0</v>
      </c>
      <c r="E132" s="26">
        <v>500</v>
      </c>
      <c r="F132" s="34">
        <v>1000</v>
      </c>
      <c r="G132" s="26">
        <v>0</v>
      </c>
      <c r="H132" s="26">
        <v>0</v>
      </c>
      <c r="I132" s="26">
        <v>633</v>
      </c>
      <c r="J132" s="26">
        <v>0</v>
      </c>
      <c r="K132" s="26">
        <v>0</v>
      </c>
      <c r="L132" s="26">
        <v>35</v>
      </c>
      <c r="M132" s="26">
        <v>0</v>
      </c>
      <c r="N132" s="26">
        <v>1250.32</v>
      </c>
      <c r="O132" s="26">
        <v>372.83</v>
      </c>
    </row>
    <row r="133" spans="1:15" x14ac:dyDescent="0.25">
      <c r="A133" s="2" t="s">
        <v>492</v>
      </c>
      <c r="B133" s="7" t="s">
        <v>356</v>
      </c>
      <c r="C133" s="55">
        <v>3000</v>
      </c>
      <c r="D133" s="26">
        <v>2111.58</v>
      </c>
      <c r="E133" s="26">
        <v>3000</v>
      </c>
      <c r="F133" s="36">
        <v>3000</v>
      </c>
      <c r="G133" s="26">
        <v>2474.0700000000002</v>
      </c>
      <c r="H133" s="26">
        <v>1821.69</v>
      </c>
      <c r="I133" s="26">
        <v>1138.1300000000001</v>
      </c>
      <c r="J133" s="26">
        <v>442.2</v>
      </c>
      <c r="K133" s="26">
        <v>0</v>
      </c>
      <c r="L133" s="26">
        <v>0</v>
      </c>
      <c r="M133" s="26">
        <v>0</v>
      </c>
      <c r="N133" s="26">
        <v>3097.12</v>
      </c>
      <c r="O133" s="26">
        <v>954.53</v>
      </c>
    </row>
    <row r="134" spans="1:15" x14ac:dyDescent="0.25">
      <c r="A134" s="2" t="s">
        <v>493</v>
      </c>
      <c r="B134" s="7" t="s">
        <v>352</v>
      </c>
      <c r="C134" s="55">
        <v>400</v>
      </c>
      <c r="D134" s="26">
        <v>281.39</v>
      </c>
      <c r="E134" s="26">
        <v>400</v>
      </c>
      <c r="F134" s="34">
        <v>400</v>
      </c>
      <c r="G134" s="26">
        <v>375.13</v>
      </c>
      <c r="H134" s="26">
        <v>374.86</v>
      </c>
      <c r="I134" s="26">
        <v>375.11</v>
      </c>
      <c r="J134" s="26">
        <v>282.75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</row>
    <row r="135" spans="1:15" x14ac:dyDescent="0.25">
      <c r="A135" s="2" t="s">
        <v>494</v>
      </c>
      <c r="B135" s="7" t="s">
        <v>698</v>
      </c>
      <c r="C135" s="55">
        <v>5000</v>
      </c>
      <c r="D135" s="26">
        <v>1855.46</v>
      </c>
      <c r="E135" s="26">
        <v>3000</v>
      </c>
      <c r="F135" s="34">
        <v>3000</v>
      </c>
      <c r="G135" s="26">
        <v>4497.79</v>
      </c>
      <c r="H135" s="26">
        <v>4289.63</v>
      </c>
      <c r="I135" s="26">
        <v>2961.92</v>
      </c>
      <c r="J135" s="26">
        <v>5120.4799999999996</v>
      </c>
      <c r="K135" s="26">
        <v>5089.3100000000004</v>
      </c>
      <c r="L135" s="26">
        <v>7913.13</v>
      </c>
      <c r="M135" s="26">
        <v>803.75</v>
      </c>
      <c r="N135" s="26">
        <v>500</v>
      </c>
      <c r="O135" s="26">
        <v>0</v>
      </c>
    </row>
    <row r="136" spans="1:15" x14ac:dyDescent="0.25">
      <c r="A136" s="2" t="s">
        <v>495</v>
      </c>
      <c r="B136" s="7" t="s">
        <v>262</v>
      </c>
      <c r="C136" s="55">
        <v>0</v>
      </c>
      <c r="D136" s="26">
        <v>0</v>
      </c>
      <c r="E136" s="26">
        <f t="shared" ref="E136" si="70">D136/9*12</f>
        <v>0</v>
      </c>
      <c r="F136" s="34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0</v>
      </c>
      <c r="L136" s="26">
        <v>0</v>
      </c>
      <c r="M136" s="26">
        <v>7800</v>
      </c>
      <c r="N136" s="26">
        <v>6300</v>
      </c>
      <c r="O136" s="26">
        <v>0</v>
      </c>
    </row>
    <row r="137" spans="1:15" x14ac:dyDescent="0.25">
      <c r="A137" s="2" t="s">
        <v>496</v>
      </c>
      <c r="B137" s="7" t="s">
        <v>351</v>
      </c>
      <c r="C137" s="55">
        <v>500</v>
      </c>
      <c r="D137" s="26">
        <v>0</v>
      </c>
      <c r="E137" s="26">
        <v>500</v>
      </c>
      <c r="F137" s="34">
        <v>500</v>
      </c>
      <c r="G137" s="26">
        <v>50</v>
      </c>
      <c r="H137" s="26">
        <v>0</v>
      </c>
      <c r="I137" s="26">
        <v>500</v>
      </c>
      <c r="J137" s="26">
        <v>414.25</v>
      </c>
      <c r="K137" s="26">
        <v>250</v>
      </c>
      <c r="L137" s="26">
        <v>500</v>
      </c>
      <c r="M137" s="26">
        <v>0</v>
      </c>
      <c r="N137" s="26">
        <v>0</v>
      </c>
      <c r="O137" s="26">
        <v>0</v>
      </c>
    </row>
    <row r="138" spans="1:15" x14ac:dyDescent="0.25">
      <c r="B138" s="5" t="s">
        <v>1</v>
      </c>
      <c r="C138" s="30">
        <f t="shared" ref="C138:O138" si="71">SUM(C129:C137)</f>
        <v>117400</v>
      </c>
      <c r="D138" s="30">
        <f t="shared" si="71"/>
        <v>87539.170000000013</v>
      </c>
      <c r="E138" s="30">
        <f t="shared" si="71"/>
        <v>115925</v>
      </c>
      <c r="F138" s="35">
        <f t="shared" si="71"/>
        <v>119025</v>
      </c>
      <c r="G138" s="30">
        <f t="shared" ref="G138" si="72">SUM(G129:G137)</f>
        <v>111857.39000000001</v>
      </c>
      <c r="H138" s="30">
        <f t="shared" ref="H138:I138" si="73">SUM(H129:H137)</f>
        <v>100869.81999999999</v>
      </c>
      <c r="I138" s="30">
        <f t="shared" si="73"/>
        <v>50783.69</v>
      </c>
      <c r="J138" s="30">
        <f t="shared" ref="J138" si="74">SUM(J129:J137)</f>
        <v>54606.429999999993</v>
      </c>
      <c r="K138" s="30">
        <f t="shared" si="71"/>
        <v>63479.909999999996</v>
      </c>
      <c r="L138" s="30">
        <f t="shared" si="71"/>
        <v>74761.350000000006</v>
      </c>
      <c r="M138" s="30">
        <f t="shared" si="71"/>
        <v>80473.22</v>
      </c>
      <c r="N138" s="30">
        <f t="shared" si="71"/>
        <v>35568.099999999991</v>
      </c>
      <c r="O138" s="30">
        <f t="shared" si="71"/>
        <v>37253.129999999997</v>
      </c>
    </row>
    <row r="139" spans="1:15" x14ac:dyDescent="0.25">
      <c r="A139" s="2" t="s">
        <v>497</v>
      </c>
      <c r="B139" s="6" t="s">
        <v>165</v>
      </c>
      <c r="C139" s="26">
        <v>0</v>
      </c>
      <c r="D139" s="26">
        <v>0</v>
      </c>
      <c r="E139" s="26">
        <f>SUM(C139-D139)</f>
        <v>0</v>
      </c>
      <c r="F139" s="34"/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</row>
    <row r="140" spans="1:15" x14ac:dyDescent="0.25">
      <c r="B140" s="5" t="s">
        <v>1</v>
      </c>
      <c r="C140" s="30">
        <f t="shared" ref="C140:O140" si="75">SUM(C139)</f>
        <v>0</v>
      </c>
      <c r="D140" s="30">
        <f t="shared" si="75"/>
        <v>0</v>
      </c>
      <c r="E140" s="30">
        <f t="shared" si="75"/>
        <v>0</v>
      </c>
      <c r="F140" s="35">
        <f t="shared" si="75"/>
        <v>0</v>
      </c>
      <c r="G140" s="30">
        <f t="shared" ref="G140:H140" si="76">SUM(G139)</f>
        <v>0</v>
      </c>
      <c r="H140" s="30">
        <f t="shared" si="76"/>
        <v>0</v>
      </c>
      <c r="I140" s="30">
        <f t="shared" ref="I140" si="77">SUM(I139)</f>
        <v>0</v>
      </c>
      <c r="J140" s="30">
        <f t="shared" ref="J140" si="78">SUM(J139)</f>
        <v>0</v>
      </c>
      <c r="K140" s="30">
        <f t="shared" si="75"/>
        <v>0</v>
      </c>
      <c r="L140" s="30">
        <f t="shared" si="75"/>
        <v>0</v>
      </c>
      <c r="M140" s="30">
        <f t="shared" si="75"/>
        <v>0</v>
      </c>
      <c r="N140" s="30">
        <f t="shared" si="75"/>
        <v>0</v>
      </c>
      <c r="O140" s="30">
        <f t="shared" si="75"/>
        <v>0</v>
      </c>
    </row>
    <row r="141" spans="1:15" x14ac:dyDescent="0.25">
      <c r="A141" s="2" t="s">
        <v>498</v>
      </c>
      <c r="B141" s="6" t="s">
        <v>342</v>
      </c>
      <c r="C141" s="26">
        <v>400</v>
      </c>
      <c r="D141" s="26">
        <v>640</v>
      </c>
      <c r="E141" s="26">
        <v>700</v>
      </c>
      <c r="F141" s="34">
        <v>500</v>
      </c>
      <c r="G141" s="26">
        <v>510</v>
      </c>
      <c r="H141" s="26">
        <v>420</v>
      </c>
      <c r="I141" s="26">
        <v>210</v>
      </c>
      <c r="J141" s="26">
        <v>180</v>
      </c>
      <c r="K141" s="26">
        <v>-100</v>
      </c>
      <c r="L141" s="26">
        <v>100</v>
      </c>
      <c r="M141" s="26">
        <v>164.5</v>
      </c>
      <c r="N141" s="26">
        <v>217.5</v>
      </c>
      <c r="O141" s="26">
        <v>554</v>
      </c>
    </row>
    <row r="142" spans="1:15" x14ac:dyDescent="0.25">
      <c r="B142" s="5" t="s">
        <v>1</v>
      </c>
      <c r="C142" s="30">
        <f t="shared" ref="C142:O142" si="79">SUM(C141)</f>
        <v>400</v>
      </c>
      <c r="D142" s="30">
        <f t="shared" si="79"/>
        <v>640</v>
      </c>
      <c r="E142" s="30">
        <f t="shared" si="79"/>
        <v>700</v>
      </c>
      <c r="F142" s="35">
        <f t="shared" si="79"/>
        <v>500</v>
      </c>
      <c r="G142" s="30">
        <f t="shared" ref="G142:H142" si="80">SUM(G141)</f>
        <v>510</v>
      </c>
      <c r="H142" s="30">
        <f t="shared" si="80"/>
        <v>420</v>
      </c>
      <c r="I142" s="30">
        <f t="shared" ref="I142" si="81">SUM(I141)</f>
        <v>210</v>
      </c>
      <c r="J142" s="30">
        <f t="shared" ref="J142" si="82">SUM(J141)</f>
        <v>180</v>
      </c>
      <c r="K142" s="30">
        <f t="shared" si="79"/>
        <v>-100</v>
      </c>
      <c r="L142" s="30">
        <f t="shared" si="79"/>
        <v>100</v>
      </c>
      <c r="M142" s="30">
        <f t="shared" si="79"/>
        <v>164.5</v>
      </c>
      <c r="N142" s="30">
        <f t="shared" si="79"/>
        <v>217.5</v>
      </c>
      <c r="O142" s="30">
        <f t="shared" si="79"/>
        <v>554</v>
      </c>
    </row>
    <row r="143" spans="1:15" x14ac:dyDescent="0.25">
      <c r="A143" s="2" t="s">
        <v>499</v>
      </c>
      <c r="B143" s="6" t="s">
        <v>166</v>
      </c>
      <c r="C143" s="26"/>
      <c r="D143" s="26"/>
      <c r="E143" s="26"/>
      <c r="F143" s="34"/>
      <c r="G143" s="26"/>
      <c r="H143" s="26"/>
      <c r="I143" s="26"/>
      <c r="J143" s="26"/>
      <c r="K143" s="26"/>
      <c r="L143" s="26"/>
      <c r="M143" s="26"/>
      <c r="N143" s="26"/>
      <c r="O143" s="26"/>
    </row>
    <row r="144" spans="1:15" x14ac:dyDescent="0.25">
      <c r="A144" s="2" t="s">
        <v>500</v>
      </c>
      <c r="B144" s="7" t="s">
        <v>26</v>
      </c>
      <c r="C144" s="55">
        <v>345000</v>
      </c>
      <c r="D144" s="26">
        <v>277457.52</v>
      </c>
      <c r="E144" s="26">
        <v>365000</v>
      </c>
      <c r="F144" s="34">
        <v>360000</v>
      </c>
      <c r="G144" s="26">
        <v>325585.67</v>
      </c>
      <c r="H144" s="26">
        <v>314565.90999999997</v>
      </c>
      <c r="I144" s="26">
        <v>322754.34999999998</v>
      </c>
      <c r="J144" s="26">
        <v>351319.01</v>
      </c>
      <c r="K144" s="26">
        <v>273901.27</v>
      </c>
      <c r="L144" s="26">
        <v>282248.21999999997</v>
      </c>
      <c r="M144" s="26">
        <v>244617.81</v>
      </c>
      <c r="N144" s="26">
        <f>224585.19+225.07</f>
        <v>224810.26</v>
      </c>
      <c r="O144" s="26">
        <v>185244.33</v>
      </c>
    </row>
    <row r="145" spans="1:17" x14ac:dyDescent="0.25">
      <c r="A145" s="2" t="s">
        <v>701</v>
      </c>
      <c r="B145" s="7" t="s">
        <v>702</v>
      </c>
      <c r="C145" s="55">
        <v>0</v>
      </c>
      <c r="D145" s="26">
        <v>0</v>
      </c>
      <c r="E145" s="26">
        <v>0</v>
      </c>
      <c r="F145" s="36">
        <v>0</v>
      </c>
      <c r="G145" s="26">
        <v>0</v>
      </c>
      <c r="H145" s="26">
        <v>5920.97</v>
      </c>
      <c r="I145" s="26">
        <v>16556.48</v>
      </c>
      <c r="J145" s="26">
        <v>11059.51</v>
      </c>
      <c r="K145" s="26">
        <v>0</v>
      </c>
      <c r="L145" s="26">
        <v>0</v>
      </c>
      <c r="M145" s="26">
        <v>0</v>
      </c>
      <c r="N145" s="26">
        <v>0</v>
      </c>
      <c r="O145" s="26"/>
    </row>
    <row r="146" spans="1:17" x14ac:dyDescent="0.25">
      <c r="A146" s="2" t="s">
        <v>728</v>
      </c>
      <c r="B146" s="7" t="s">
        <v>729</v>
      </c>
      <c r="C146" s="55">
        <v>3000</v>
      </c>
      <c r="D146" s="26">
        <v>0</v>
      </c>
      <c r="E146" s="26">
        <v>0</v>
      </c>
      <c r="F146" s="36">
        <v>0</v>
      </c>
      <c r="G146" s="26">
        <v>2250.84</v>
      </c>
      <c r="H146" s="26">
        <v>2340.63</v>
      </c>
      <c r="I146" s="26">
        <v>0</v>
      </c>
      <c r="J146" s="26">
        <v>0</v>
      </c>
      <c r="K146" s="26">
        <v>0</v>
      </c>
      <c r="L146" s="26">
        <v>0</v>
      </c>
      <c r="M146" s="26">
        <v>0</v>
      </c>
      <c r="N146" s="26">
        <v>0</v>
      </c>
      <c r="O146" s="26"/>
    </row>
    <row r="147" spans="1:17" x14ac:dyDescent="0.25">
      <c r="A147" s="2" t="s">
        <v>501</v>
      </c>
      <c r="B147" s="7" t="s">
        <v>167</v>
      </c>
      <c r="C147" s="55">
        <v>2000</v>
      </c>
      <c r="D147" s="26">
        <v>3436.39</v>
      </c>
      <c r="E147" s="26">
        <v>5000</v>
      </c>
      <c r="F147" s="57">
        <v>5000</v>
      </c>
      <c r="G147" s="26">
        <v>3742.63</v>
      </c>
      <c r="H147" s="26">
        <v>910.82</v>
      </c>
      <c r="I147" s="26">
        <v>3799.8</v>
      </c>
      <c r="J147" s="26">
        <v>3802.53</v>
      </c>
      <c r="K147" s="26">
        <v>6351.81</v>
      </c>
      <c r="L147" s="26">
        <v>15919.6</v>
      </c>
      <c r="M147" s="26">
        <v>2272.1999999999998</v>
      </c>
      <c r="N147" s="26">
        <v>23282.84</v>
      </c>
      <c r="O147" s="26">
        <v>16585.240000000002</v>
      </c>
    </row>
    <row r="148" spans="1:17" x14ac:dyDescent="0.25">
      <c r="A148" s="2" t="s">
        <v>502</v>
      </c>
      <c r="B148" s="7" t="s">
        <v>168</v>
      </c>
      <c r="C148" s="55">
        <v>0</v>
      </c>
      <c r="D148" s="26">
        <v>0</v>
      </c>
      <c r="E148" s="26">
        <f t="shared" ref="E148" si="83">D148/10*12</f>
        <v>0</v>
      </c>
      <c r="F148" s="34">
        <v>0</v>
      </c>
      <c r="G148" s="26">
        <v>0</v>
      </c>
      <c r="H148" s="26">
        <v>0</v>
      </c>
      <c r="I148" s="26">
        <v>0</v>
      </c>
      <c r="J148" s="26">
        <v>0</v>
      </c>
      <c r="K148" s="26">
        <v>0</v>
      </c>
      <c r="L148" s="26">
        <v>0</v>
      </c>
      <c r="M148" s="26">
        <v>0</v>
      </c>
      <c r="N148" s="26">
        <v>1894.94</v>
      </c>
      <c r="O148" s="26">
        <v>0</v>
      </c>
    </row>
    <row r="149" spans="1:17" x14ac:dyDescent="0.25">
      <c r="A149" s="2" t="s">
        <v>503</v>
      </c>
      <c r="B149" s="7" t="s">
        <v>169</v>
      </c>
      <c r="C149" s="55">
        <v>0</v>
      </c>
      <c r="D149" s="26">
        <v>0</v>
      </c>
      <c r="E149" s="26">
        <v>0</v>
      </c>
      <c r="F149" s="36">
        <v>0</v>
      </c>
      <c r="G149" s="26">
        <v>8174.64</v>
      </c>
      <c r="H149" s="26">
        <v>7100</v>
      </c>
      <c r="I149" s="26">
        <v>3634.87</v>
      </c>
      <c r="J149" s="26">
        <v>7897.42</v>
      </c>
      <c r="K149" s="26">
        <v>7762.98</v>
      </c>
      <c r="L149" s="26">
        <v>0</v>
      </c>
      <c r="M149" s="26">
        <v>0</v>
      </c>
      <c r="N149" s="26">
        <v>62768.79</v>
      </c>
      <c r="O149" s="26">
        <v>29037.46</v>
      </c>
    </row>
    <row r="150" spans="1:17" x14ac:dyDescent="0.25">
      <c r="A150" s="2" t="s">
        <v>504</v>
      </c>
      <c r="B150" s="7" t="s">
        <v>170</v>
      </c>
      <c r="C150" s="55">
        <v>40000</v>
      </c>
      <c r="D150" s="26">
        <v>51205.88</v>
      </c>
      <c r="E150" s="26">
        <v>60000</v>
      </c>
      <c r="F150" s="34">
        <v>40000</v>
      </c>
      <c r="G150" s="26">
        <v>29576.68</v>
      </c>
      <c r="H150" s="26">
        <v>53611.38</v>
      </c>
      <c r="I150" s="26">
        <v>38998.82</v>
      </c>
      <c r="J150" s="26">
        <v>20472.84</v>
      </c>
      <c r="K150" s="26">
        <v>24012.85</v>
      </c>
      <c r="L150" s="26">
        <v>16550.419999999998</v>
      </c>
      <c r="M150" s="26">
        <v>32856.559999999998</v>
      </c>
      <c r="N150" s="26">
        <v>61541.04</v>
      </c>
      <c r="O150" s="26">
        <v>34899.050000000003</v>
      </c>
    </row>
    <row r="151" spans="1:17" x14ac:dyDescent="0.25">
      <c r="A151" s="2" t="s">
        <v>505</v>
      </c>
      <c r="B151" s="7" t="s">
        <v>171</v>
      </c>
      <c r="C151" s="55">
        <v>40000</v>
      </c>
      <c r="D151" s="26">
        <v>20721.8</v>
      </c>
      <c r="E151" s="26">
        <v>30000</v>
      </c>
      <c r="F151" s="36">
        <v>35000</v>
      </c>
      <c r="G151" s="26">
        <v>24723.439999999999</v>
      </c>
      <c r="H151" s="26">
        <v>29869.4</v>
      </c>
      <c r="I151" s="26">
        <v>39495.97</v>
      </c>
      <c r="J151" s="26">
        <v>40863.800000000003</v>
      </c>
      <c r="K151" s="26">
        <v>31082.1</v>
      </c>
      <c r="L151" s="26">
        <v>40352.29</v>
      </c>
      <c r="M151" s="26">
        <v>59979.14</v>
      </c>
      <c r="N151" s="26">
        <v>34808.120000000003</v>
      </c>
      <c r="O151" s="26">
        <v>52815.37</v>
      </c>
      <c r="P151" s="32"/>
    </row>
    <row r="152" spans="1:17" x14ac:dyDescent="0.25">
      <c r="A152" s="2" t="s">
        <v>506</v>
      </c>
      <c r="B152" s="7" t="s">
        <v>172</v>
      </c>
      <c r="C152" s="55">
        <v>10000</v>
      </c>
      <c r="D152" s="26">
        <v>7838.15</v>
      </c>
      <c r="E152" s="26">
        <v>9500</v>
      </c>
      <c r="F152" s="36">
        <v>9500</v>
      </c>
      <c r="G152" s="26">
        <v>7140.73</v>
      </c>
      <c r="H152" s="26">
        <v>11099.65</v>
      </c>
      <c r="I152" s="26">
        <v>13662.24</v>
      </c>
      <c r="J152" s="26">
        <v>11844.78</v>
      </c>
      <c r="K152" s="26">
        <v>9412.59</v>
      </c>
      <c r="L152" s="26">
        <v>7501.3</v>
      </c>
      <c r="M152" s="26">
        <v>5248.96</v>
      </c>
      <c r="N152" s="26">
        <v>5049.26</v>
      </c>
      <c r="O152" s="26">
        <v>7794.23</v>
      </c>
      <c r="P152" s="32"/>
    </row>
    <row r="153" spans="1:17" x14ac:dyDescent="0.25">
      <c r="A153" s="2" t="s">
        <v>507</v>
      </c>
      <c r="B153" s="7" t="s">
        <v>173</v>
      </c>
      <c r="C153" s="55">
        <v>8000</v>
      </c>
      <c r="D153" s="26">
        <v>6972.68</v>
      </c>
      <c r="E153" s="26">
        <v>8000</v>
      </c>
      <c r="F153" s="36">
        <v>8000</v>
      </c>
      <c r="G153" s="26">
        <v>7769.61</v>
      </c>
      <c r="H153" s="26">
        <v>4760.43</v>
      </c>
      <c r="I153" s="26">
        <v>6909.97</v>
      </c>
      <c r="J153" s="26">
        <v>5831.72</v>
      </c>
      <c r="K153" s="26">
        <v>2331.5300000000002</v>
      </c>
      <c r="L153" s="26">
        <v>5018.68</v>
      </c>
      <c r="M153" s="26">
        <v>1758.55</v>
      </c>
      <c r="N153" s="26">
        <v>3351.74</v>
      </c>
      <c r="O153" s="26">
        <v>2723.25</v>
      </c>
      <c r="P153" s="32"/>
    </row>
    <row r="154" spans="1:17" x14ac:dyDescent="0.25">
      <c r="A154" s="2" t="s">
        <v>508</v>
      </c>
      <c r="B154" s="7" t="s">
        <v>174</v>
      </c>
      <c r="C154" s="55">
        <v>10000</v>
      </c>
      <c r="D154" s="26">
        <v>5982.42</v>
      </c>
      <c r="E154" s="26">
        <v>10000</v>
      </c>
      <c r="F154" s="48">
        <v>10000</v>
      </c>
      <c r="G154" s="26">
        <v>15508.67</v>
      </c>
      <c r="H154" s="26">
        <v>3999.01</v>
      </c>
      <c r="I154" s="26">
        <v>7322.74</v>
      </c>
      <c r="J154" s="26">
        <v>63879.37</v>
      </c>
      <c r="K154" s="26">
        <v>0</v>
      </c>
      <c r="L154" s="26">
        <v>80591.039999999994</v>
      </c>
      <c r="M154" s="26">
        <v>0</v>
      </c>
      <c r="N154" s="26">
        <v>0</v>
      </c>
      <c r="O154" s="26">
        <v>0</v>
      </c>
      <c r="P154" s="32"/>
    </row>
    <row r="155" spans="1:17" x14ac:dyDescent="0.25">
      <c r="A155" s="2" t="s">
        <v>509</v>
      </c>
      <c r="B155" s="7" t="s">
        <v>175</v>
      </c>
      <c r="C155" s="55">
        <v>40000</v>
      </c>
      <c r="D155" s="26">
        <v>0</v>
      </c>
      <c r="E155" s="26">
        <v>0</v>
      </c>
      <c r="F155" s="48">
        <v>40000</v>
      </c>
      <c r="G155" s="26">
        <v>57344</v>
      </c>
      <c r="H155" s="26">
        <v>39923.58</v>
      </c>
      <c r="I155" s="26">
        <v>83142.91</v>
      </c>
      <c r="J155" s="26">
        <v>12291.89</v>
      </c>
      <c r="K155" s="26">
        <v>34876.47</v>
      </c>
      <c r="L155" s="26">
        <v>50258.27</v>
      </c>
      <c r="M155" s="26">
        <v>50408.09</v>
      </c>
      <c r="N155" s="26">
        <v>19901.63</v>
      </c>
      <c r="O155" s="26">
        <v>43510.14</v>
      </c>
      <c r="P155" s="32">
        <v>500</v>
      </c>
    </row>
    <row r="156" spans="1:17" x14ac:dyDescent="0.25">
      <c r="A156" s="2" t="s">
        <v>510</v>
      </c>
      <c r="B156" s="7" t="s">
        <v>176</v>
      </c>
      <c r="C156" s="55">
        <v>500</v>
      </c>
      <c r="D156" s="26">
        <v>169</v>
      </c>
      <c r="E156" s="26">
        <v>300</v>
      </c>
      <c r="F156" s="36">
        <v>500</v>
      </c>
      <c r="G156" s="26">
        <v>883</v>
      </c>
      <c r="H156" s="26">
        <v>333</v>
      </c>
      <c r="I156" s="26">
        <v>453</v>
      </c>
      <c r="J156" s="26">
        <v>312</v>
      </c>
      <c r="K156" s="26">
        <v>415</v>
      </c>
      <c r="L156" s="26">
        <v>562</v>
      </c>
      <c r="M156" s="26">
        <v>527</v>
      </c>
      <c r="N156" s="26">
        <v>644.11</v>
      </c>
      <c r="O156" s="26">
        <v>448.88</v>
      </c>
      <c r="P156" s="32"/>
    </row>
    <row r="157" spans="1:17" x14ac:dyDescent="0.25">
      <c r="A157" s="2" t="s">
        <v>511</v>
      </c>
      <c r="B157" s="7" t="s">
        <v>177</v>
      </c>
      <c r="C157" s="55">
        <v>500</v>
      </c>
      <c r="D157" s="26">
        <v>1333</v>
      </c>
      <c r="E157" s="26">
        <v>2000</v>
      </c>
      <c r="F157" s="36">
        <v>1000</v>
      </c>
      <c r="G157" s="26">
        <v>199</v>
      </c>
      <c r="H157" s="26">
        <v>525</v>
      </c>
      <c r="I157" s="26">
        <v>0</v>
      </c>
      <c r="J157" s="26">
        <v>12.34</v>
      </c>
      <c r="K157" s="26">
        <v>0</v>
      </c>
      <c r="L157" s="26">
        <v>0</v>
      </c>
      <c r="M157" s="26">
        <v>0</v>
      </c>
      <c r="N157" s="26">
        <v>1290.01</v>
      </c>
      <c r="O157" s="26">
        <v>690.37</v>
      </c>
      <c r="P157" s="32"/>
    </row>
    <row r="158" spans="1:17" x14ac:dyDescent="0.25">
      <c r="A158" s="2" t="s">
        <v>512</v>
      </c>
      <c r="B158" s="7" t="s">
        <v>271</v>
      </c>
      <c r="C158" s="55">
        <v>5000</v>
      </c>
      <c r="D158" s="26">
        <v>6346.96</v>
      </c>
      <c r="E158" s="26">
        <v>7000</v>
      </c>
      <c r="F158" s="36">
        <v>5000</v>
      </c>
      <c r="G158" s="26">
        <v>5279.13</v>
      </c>
      <c r="H158" s="26">
        <v>3785.11</v>
      </c>
      <c r="I158" s="26">
        <v>5000</v>
      </c>
      <c r="J158" s="26">
        <v>5000</v>
      </c>
      <c r="K158" s="26">
        <v>4867.95</v>
      </c>
      <c r="L158" s="26">
        <v>4354.07</v>
      </c>
      <c r="M158" s="26">
        <v>3220.56</v>
      </c>
      <c r="N158" s="26">
        <v>2727.38</v>
      </c>
      <c r="O158" s="26">
        <v>2032.95</v>
      </c>
      <c r="P158" s="32"/>
      <c r="Q158" s="18">
        <v>500</v>
      </c>
    </row>
    <row r="159" spans="1:17" x14ac:dyDescent="0.25">
      <c r="A159" s="2" t="s">
        <v>513</v>
      </c>
      <c r="B159" s="7" t="s">
        <v>178</v>
      </c>
      <c r="C159" s="55">
        <v>0</v>
      </c>
      <c r="D159" s="26">
        <v>0</v>
      </c>
      <c r="E159" s="26">
        <f t="shared" ref="E159:E164" si="84">D159/9*12</f>
        <v>0</v>
      </c>
      <c r="F159" s="36">
        <v>0</v>
      </c>
      <c r="G159" s="26">
        <v>149.97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62536.04</v>
      </c>
      <c r="O159" s="26">
        <v>8338.84</v>
      </c>
      <c r="P159" s="32"/>
    </row>
    <row r="160" spans="1:17" x14ac:dyDescent="0.25">
      <c r="A160" s="2" t="s">
        <v>514</v>
      </c>
      <c r="B160" s="7" t="s">
        <v>179</v>
      </c>
      <c r="C160" s="55">
        <v>1000</v>
      </c>
      <c r="D160" s="26">
        <v>423.21</v>
      </c>
      <c r="E160" s="26">
        <v>500</v>
      </c>
      <c r="F160" s="36">
        <v>0</v>
      </c>
      <c r="G160" s="26">
        <v>448</v>
      </c>
      <c r="H160" s="26">
        <v>3315.69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32"/>
    </row>
    <row r="161" spans="1:23" x14ac:dyDescent="0.25">
      <c r="A161" s="2" t="s">
        <v>515</v>
      </c>
      <c r="B161" s="7" t="s">
        <v>713</v>
      </c>
      <c r="C161" s="55">
        <v>0</v>
      </c>
      <c r="D161" s="26">
        <v>2500</v>
      </c>
      <c r="E161" s="26">
        <v>2500</v>
      </c>
      <c r="F161" s="36">
        <v>2500</v>
      </c>
      <c r="G161" s="26">
        <v>0</v>
      </c>
      <c r="H161" s="26">
        <v>0</v>
      </c>
      <c r="I161" s="26">
        <v>288.98</v>
      </c>
      <c r="J161" s="26">
        <v>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</row>
    <row r="162" spans="1:23" x14ac:dyDescent="0.25">
      <c r="A162" s="2" t="s">
        <v>516</v>
      </c>
      <c r="B162" s="7" t="s">
        <v>180</v>
      </c>
      <c r="C162" s="55">
        <v>0</v>
      </c>
      <c r="D162" s="26">
        <v>0</v>
      </c>
      <c r="E162" s="26">
        <f t="shared" si="84"/>
        <v>0</v>
      </c>
      <c r="F162" s="34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600</v>
      </c>
      <c r="N162" s="26">
        <v>3583</v>
      </c>
      <c r="O162" s="26">
        <v>0</v>
      </c>
    </row>
    <row r="163" spans="1:23" x14ac:dyDescent="0.25">
      <c r="A163" s="2" t="s">
        <v>517</v>
      </c>
      <c r="B163" s="7" t="s">
        <v>293</v>
      </c>
      <c r="C163" s="55">
        <v>500</v>
      </c>
      <c r="D163" s="26">
        <v>308.94</v>
      </c>
      <c r="E163" s="26">
        <v>500</v>
      </c>
      <c r="F163" s="34">
        <v>500</v>
      </c>
      <c r="G163" s="26">
        <v>1386.5</v>
      </c>
      <c r="H163" s="26">
        <v>301.98</v>
      </c>
      <c r="I163" s="26">
        <v>1863.78</v>
      </c>
      <c r="J163" s="26">
        <v>1005.94</v>
      </c>
      <c r="K163" s="26">
        <v>494.99</v>
      </c>
      <c r="L163" s="26">
        <v>243.99</v>
      </c>
      <c r="M163" s="26">
        <v>1014.28</v>
      </c>
      <c r="N163" s="26">
        <v>301.5</v>
      </c>
      <c r="O163" s="26">
        <v>0</v>
      </c>
    </row>
    <row r="164" spans="1:23" x14ac:dyDescent="0.25">
      <c r="A164" s="2" t="s">
        <v>518</v>
      </c>
      <c r="B164" s="7" t="s">
        <v>294</v>
      </c>
      <c r="C164" s="55">
        <v>0</v>
      </c>
      <c r="D164" s="26">
        <v>0</v>
      </c>
      <c r="E164" s="26">
        <f t="shared" si="84"/>
        <v>0</v>
      </c>
      <c r="F164" s="34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12588.71</v>
      </c>
      <c r="M164" s="26">
        <v>0</v>
      </c>
      <c r="N164" s="26">
        <v>0</v>
      </c>
      <c r="O164" s="26">
        <v>0</v>
      </c>
    </row>
    <row r="165" spans="1:23" x14ac:dyDescent="0.25">
      <c r="B165" s="5" t="s">
        <v>1</v>
      </c>
      <c r="C165" s="30">
        <f t="shared" ref="C165:O165" si="85">SUM(C144:C164)</f>
        <v>505500</v>
      </c>
      <c r="D165" s="30">
        <f t="shared" si="85"/>
        <v>384695.95000000007</v>
      </c>
      <c r="E165" s="30">
        <f t="shared" si="85"/>
        <v>500300</v>
      </c>
      <c r="F165" s="35">
        <f t="shared" si="85"/>
        <v>517000</v>
      </c>
      <c r="G165" s="30">
        <f>SUM(G144:G164)</f>
        <v>490162.50999999995</v>
      </c>
      <c r="H165" s="30">
        <f>SUM(H144:H164)</f>
        <v>482362.56</v>
      </c>
      <c r="I165" s="30">
        <f>SUM(I144:I164)</f>
        <v>543883.90999999992</v>
      </c>
      <c r="J165" s="30">
        <f t="shared" ref="J165" si="86">SUM(J144:J164)</f>
        <v>535593.14999999991</v>
      </c>
      <c r="K165" s="30">
        <f t="shared" si="85"/>
        <v>395509.54</v>
      </c>
      <c r="L165" s="30">
        <f t="shared" si="85"/>
        <v>516188.58999999991</v>
      </c>
      <c r="M165" s="30">
        <f t="shared" si="85"/>
        <v>402503.15000000008</v>
      </c>
      <c r="N165" s="30">
        <f t="shared" si="85"/>
        <v>508490.66</v>
      </c>
      <c r="O165" s="30">
        <f t="shared" si="85"/>
        <v>384120.11</v>
      </c>
    </row>
    <row r="166" spans="1:23" x14ac:dyDescent="0.25">
      <c r="A166" s="2" t="s">
        <v>519</v>
      </c>
      <c r="B166" s="6" t="s">
        <v>181</v>
      </c>
      <c r="C166" s="26"/>
      <c r="D166" s="26"/>
      <c r="E166" s="26"/>
      <c r="F166" s="34"/>
      <c r="G166" s="26"/>
      <c r="H166" s="26"/>
      <c r="I166" s="26"/>
      <c r="J166" s="26"/>
      <c r="K166" s="26"/>
      <c r="L166" s="26"/>
      <c r="M166" s="26"/>
      <c r="N166" s="26"/>
      <c r="O166" s="26"/>
    </row>
    <row r="167" spans="1:23" x14ac:dyDescent="0.25">
      <c r="A167" s="2" t="s">
        <v>520</v>
      </c>
      <c r="B167" s="7" t="s">
        <v>182</v>
      </c>
      <c r="C167" s="55">
        <v>35000</v>
      </c>
      <c r="D167" s="60">
        <v>80048.009999999995</v>
      </c>
      <c r="E167" s="26">
        <v>81000</v>
      </c>
      <c r="F167" s="48">
        <v>35000</v>
      </c>
      <c r="G167" s="26">
        <v>26363.9</v>
      </c>
      <c r="H167" s="26">
        <v>22039.75</v>
      </c>
      <c r="I167" s="26">
        <v>13990.32</v>
      </c>
      <c r="J167" s="26">
        <v>26816.55</v>
      </c>
      <c r="K167" s="26">
        <v>49051.28</v>
      </c>
      <c r="L167" s="26">
        <v>18148.88</v>
      </c>
      <c r="M167" s="26">
        <v>34067.25</v>
      </c>
      <c r="N167" s="26">
        <v>28141.88</v>
      </c>
      <c r="O167" s="26">
        <v>28978.32</v>
      </c>
    </row>
    <row r="168" spans="1:23" x14ac:dyDescent="0.25">
      <c r="A168" s="2" t="s">
        <v>521</v>
      </c>
      <c r="B168" s="7" t="s">
        <v>183</v>
      </c>
      <c r="C168" s="55">
        <v>0</v>
      </c>
      <c r="D168" s="60">
        <v>0</v>
      </c>
      <c r="E168" s="26">
        <f t="shared" ref="E168" si="87">D168/9*12</f>
        <v>0</v>
      </c>
      <c r="F168" s="34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5216.8999999999996</v>
      </c>
      <c r="O168" s="26">
        <v>0</v>
      </c>
    </row>
    <row r="169" spans="1:23" x14ac:dyDescent="0.25">
      <c r="A169" s="2" t="s">
        <v>522</v>
      </c>
      <c r="B169" s="7" t="s">
        <v>184</v>
      </c>
      <c r="C169" s="55">
        <f>20000+2475</f>
        <v>22475</v>
      </c>
      <c r="D169" s="60">
        <v>38317.040000000001</v>
      </c>
      <c r="E169" s="26">
        <v>40000</v>
      </c>
      <c r="F169" s="36">
        <v>25000</v>
      </c>
      <c r="G169" s="26">
        <v>23194.1</v>
      </c>
      <c r="H169" s="26">
        <v>23471.200000000001</v>
      </c>
      <c r="I169" s="26">
        <v>21829.88</v>
      </c>
      <c r="J169" s="26">
        <v>25854.51</v>
      </c>
      <c r="K169" s="26">
        <v>21196.93</v>
      </c>
      <c r="L169" s="26">
        <v>28058.11</v>
      </c>
      <c r="M169" s="26">
        <v>24361.05</v>
      </c>
      <c r="N169" s="26">
        <v>18876.900000000001</v>
      </c>
      <c r="O169" s="26">
        <v>26351.32</v>
      </c>
    </row>
    <row r="170" spans="1:23" x14ac:dyDescent="0.25">
      <c r="A170" s="2" t="s">
        <v>523</v>
      </c>
      <c r="B170" s="7" t="s">
        <v>307</v>
      </c>
      <c r="C170" s="55">
        <v>5000</v>
      </c>
      <c r="D170" s="60">
        <v>7680.02</v>
      </c>
      <c r="E170" s="26">
        <v>9000</v>
      </c>
      <c r="F170" s="34">
        <v>8000</v>
      </c>
      <c r="G170" s="26">
        <v>6788.61</v>
      </c>
      <c r="H170" s="26">
        <v>16509</v>
      </c>
      <c r="I170" s="26">
        <v>2196.19</v>
      </c>
      <c r="J170" s="26">
        <v>1730.5</v>
      </c>
      <c r="K170" s="26">
        <v>3878</v>
      </c>
      <c r="L170" s="26">
        <v>10150.98</v>
      </c>
      <c r="M170" s="26">
        <v>1098.82</v>
      </c>
      <c r="N170" s="26">
        <v>0</v>
      </c>
      <c r="O170" s="26">
        <v>0</v>
      </c>
    </row>
    <row r="171" spans="1:23" x14ac:dyDescent="0.25">
      <c r="A171" s="2" t="s">
        <v>524</v>
      </c>
      <c r="B171" s="7" t="s">
        <v>308</v>
      </c>
      <c r="C171" s="55">
        <v>0</v>
      </c>
      <c r="D171" s="26">
        <v>0</v>
      </c>
      <c r="E171" s="26">
        <v>0</v>
      </c>
      <c r="F171" s="3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835.5</v>
      </c>
      <c r="L171" s="26">
        <v>0</v>
      </c>
      <c r="M171" s="26">
        <v>135</v>
      </c>
      <c r="N171" s="26">
        <v>901.43</v>
      </c>
      <c r="O171" s="26">
        <v>0</v>
      </c>
    </row>
    <row r="172" spans="1:23" x14ac:dyDescent="0.25">
      <c r="B172" s="5" t="s">
        <v>1</v>
      </c>
      <c r="C172" s="30">
        <f t="shared" ref="C172:O172" si="88">SUM(C167:C171)</f>
        <v>62475</v>
      </c>
      <c r="D172" s="30">
        <f t="shared" si="88"/>
        <v>126045.06999999999</v>
      </c>
      <c r="E172" s="30">
        <f t="shared" si="88"/>
        <v>130000</v>
      </c>
      <c r="F172" s="35">
        <f t="shared" si="88"/>
        <v>68000</v>
      </c>
      <c r="G172" s="30">
        <f t="shared" ref="G172:H172" si="89">SUM(G167:G171)</f>
        <v>56346.61</v>
      </c>
      <c r="H172" s="30">
        <f t="shared" si="89"/>
        <v>62019.95</v>
      </c>
      <c r="I172" s="30">
        <f t="shared" ref="I172" si="90">SUM(I167:I171)</f>
        <v>38016.39</v>
      </c>
      <c r="J172" s="30">
        <f t="shared" ref="J172" si="91">SUM(J167:J171)</f>
        <v>54401.56</v>
      </c>
      <c r="K172" s="30">
        <f t="shared" si="88"/>
        <v>74961.709999999992</v>
      </c>
      <c r="L172" s="30">
        <f t="shared" si="88"/>
        <v>56357.97</v>
      </c>
      <c r="M172" s="30">
        <f t="shared" si="88"/>
        <v>59662.12</v>
      </c>
      <c r="N172" s="30">
        <f t="shared" si="88"/>
        <v>53137.11</v>
      </c>
      <c r="O172" s="30">
        <f t="shared" si="88"/>
        <v>55329.64</v>
      </c>
    </row>
    <row r="173" spans="1:23" x14ac:dyDescent="0.25">
      <c r="A173" s="2" t="s">
        <v>525</v>
      </c>
      <c r="B173" s="6" t="s">
        <v>185</v>
      </c>
      <c r="C173" s="26">
        <v>10000</v>
      </c>
      <c r="D173" s="26">
        <v>7628.85</v>
      </c>
      <c r="E173" s="26">
        <v>9000</v>
      </c>
      <c r="F173" s="36">
        <v>10000</v>
      </c>
      <c r="G173" s="26">
        <v>10477.81</v>
      </c>
      <c r="H173" s="26">
        <v>7326.33</v>
      </c>
      <c r="I173" s="26">
        <v>9406.85</v>
      </c>
      <c r="J173" s="26">
        <v>11379.08</v>
      </c>
      <c r="K173" s="26">
        <v>124837.24</v>
      </c>
      <c r="L173" s="26">
        <v>135019.17000000001</v>
      </c>
      <c r="M173" s="26">
        <v>51564.4</v>
      </c>
      <c r="N173" s="26">
        <v>60924.47</v>
      </c>
      <c r="O173" s="26">
        <v>64029.41</v>
      </c>
      <c r="R173" s="18">
        <v>3000</v>
      </c>
      <c r="V173" s="18">
        <v>1500</v>
      </c>
    </row>
    <row r="174" spans="1:23" x14ac:dyDescent="0.25">
      <c r="B174" s="5" t="s">
        <v>1</v>
      </c>
      <c r="C174" s="30">
        <f t="shared" ref="C174:O174" si="92">SUM(C173)</f>
        <v>10000</v>
      </c>
      <c r="D174" s="30">
        <f t="shared" si="92"/>
        <v>7628.85</v>
      </c>
      <c r="E174" s="30">
        <f t="shared" si="92"/>
        <v>9000</v>
      </c>
      <c r="F174" s="35">
        <f t="shared" si="92"/>
        <v>10000</v>
      </c>
      <c r="G174" s="30">
        <f t="shared" ref="G174:H174" si="93">SUM(G173)</f>
        <v>10477.81</v>
      </c>
      <c r="H174" s="30">
        <f t="shared" si="93"/>
        <v>7326.33</v>
      </c>
      <c r="I174" s="30">
        <f t="shared" ref="I174" si="94">SUM(I173)</f>
        <v>9406.85</v>
      </c>
      <c r="J174" s="30">
        <f t="shared" ref="J174" si="95">SUM(J173)</f>
        <v>11379.08</v>
      </c>
      <c r="K174" s="30">
        <f t="shared" ref="K174" si="96">SUM(K173)</f>
        <v>124837.24</v>
      </c>
      <c r="L174" s="30">
        <f t="shared" si="92"/>
        <v>135019.17000000001</v>
      </c>
      <c r="M174" s="30">
        <f t="shared" si="92"/>
        <v>51564.4</v>
      </c>
      <c r="N174" s="30">
        <f t="shared" si="92"/>
        <v>60924.47</v>
      </c>
      <c r="O174" s="30">
        <f t="shared" si="92"/>
        <v>64029.41</v>
      </c>
    </row>
    <row r="175" spans="1:23" x14ac:dyDescent="0.25">
      <c r="A175" s="2" t="s">
        <v>526</v>
      </c>
      <c r="B175" s="6" t="s">
        <v>361</v>
      </c>
      <c r="C175" s="26">
        <v>5000</v>
      </c>
      <c r="D175" s="26">
        <v>1710.86</v>
      </c>
      <c r="E175" s="26">
        <v>2500</v>
      </c>
      <c r="F175" s="34">
        <v>2500</v>
      </c>
      <c r="G175" s="26">
        <v>2256.2800000000002</v>
      </c>
      <c r="H175" s="26">
        <v>3460.61</v>
      </c>
      <c r="I175" s="26">
        <v>12253.88</v>
      </c>
      <c r="J175" s="26">
        <v>5085.72</v>
      </c>
      <c r="K175" s="26">
        <v>9801.31</v>
      </c>
      <c r="L175" s="26">
        <v>3856.94</v>
      </c>
      <c r="M175" s="26">
        <v>1407.93</v>
      </c>
      <c r="N175" s="26">
        <v>1313.54</v>
      </c>
      <c r="O175" s="26">
        <v>3685.22</v>
      </c>
      <c r="S175" s="18">
        <v>3000</v>
      </c>
      <c r="W175" s="18">
        <v>1500</v>
      </c>
    </row>
    <row r="176" spans="1:23" x14ac:dyDescent="0.25">
      <c r="B176" s="5" t="s">
        <v>1</v>
      </c>
      <c r="C176" s="30">
        <f t="shared" ref="C176:O176" si="97">SUM(C175)</f>
        <v>5000</v>
      </c>
      <c r="D176" s="30">
        <f t="shared" si="97"/>
        <v>1710.86</v>
      </c>
      <c r="E176" s="30">
        <f t="shared" si="97"/>
        <v>2500</v>
      </c>
      <c r="F176" s="35">
        <f t="shared" si="97"/>
        <v>2500</v>
      </c>
      <c r="G176" s="30">
        <f t="shared" ref="G176:H176" si="98">SUM(G175)</f>
        <v>2256.2800000000002</v>
      </c>
      <c r="H176" s="30">
        <f t="shared" si="98"/>
        <v>3460.61</v>
      </c>
      <c r="I176" s="30">
        <f t="shared" ref="I176" si="99">SUM(I175)</f>
        <v>12253.88</v>
      </c>
      <c r="J176" s="30">
        <f t="shared" ref="J176" si="100">SUM(J175)</f>
        <v>5085.72</v>
      </c>
      <c r="K176" s="30">
        <f t="shared" ref="K176" si="101">SUM(K175)</f>
        <v>9801.31</v>
      </c>
      <c r="L176" s="30">
        <f t="shared" si="97"/>
        <v>3856.94</v>
      </c>
      <c r="M176" s="30">
        <f t="shared" si="97"/>
        <v>1407.93</v>
      </c>
      <c r="N176" s="30">
        <f t="shared" si="97"/>
        <v>1313.54</v>
      </c>
      <c r="O176" s="30">
        <f t="shared" si="97"/>
        <v>3685.22</v>
      </c>
    </row>
    <row r="177" spans="1:22" x14ac:dyDescent="0.25">
      <c r="A177" s="2" t="s">
        <v>527</v>
      </c>
      <c r="B177" s="6" t="s">
        <v>186</v>
      </c>
      <c r="C177" s="26"/>
      <c r="D177" s="26"/>
      <c r="E177" s="26"/>
      <c r="F177" s="34"/>
      <c r="G177" s="26"/>
      <c r="H177" s="26"/>
      <c r="I177" s="26"/>
      <c r="J177" s="26"/>
      <c r="K177" s="26"/>
      <c r="L177" s="26"/>
      <c r="M177" s="26"/>
      <c r="N177" s="26"/>
      <c r="O177" s="26"/>
    </row>
    <row r="178" spans="1:22" x14ac:dyDescent="0.25">
      <c r="A178" s="2" t="s">
        <v>528</v>
      </c>
      <c r="B178" s="7" t="s">
        <v>710</v>
      </c>
      <c r="C178" s="55">
        <v>19000</v>
      </c>
      <c r="D178" s="26">
        <v>12204.86</v>
      </c>
      <c r="E178" s="26">
        <v>18000</v>
      </c>
      <c r="F178" s="36">
        <v>19000</v>
      </c>
      <c r="G178" s="26">
        <v>23943.85</v>
      </c>
      <c r="H178" s="26">
        <v>20248.919999999998</v>
      </c>
      <c r="I178" s="26">
        <v>28339.34</v>
      </c>
      <c r="J178" s="26">
        <v>39460.699999999997</v>
      </c>
      <c r="K178" s="26">
        <v>34206.879999999997</v>
      </c>
      <c r="L178" s="26">
        <v>22301.82</v>
      </c>
      <c r="M178" s="26">
        <v>20829.060000000001</v>
      </c>
      <c r="N178" s="26">
        <v>33823.629999999997</v>
      </c>
      <c r="O178" s="26">
        <v>24677.62</v>
      </c>
    </row>
    <row r="179" spans="1:22" x14ac:dyDescent="0.25">
      <c r="A179" s="2" t="s">
        <v>712</v>
      </c>
      <c r="B179" s="7" t="s">
        <v>711</v>
      </c>
      <c r="C179" s="55">
        <v>10000</v>
      </c>
      <c r="D179" s="26">
        <v>5763</v>
      </c>
      <c r="E179" s="26">
        <v>7500</v>
      </c>
      <c r="F179" s="36">
        <v>7500</v>
      </c>
      <c r="G179" s="26">
        <v>9176</v>
      </c>
      <c r="H179" s="26">
        <v>11924</v>
      </c>
      <c r="I179" s="26">
        <v>9642.42</v>
      </c>
      <c r="J179" s="26">
        <v>0</v>
      </c>
      <c r="K179" s="26"/>
      <c r="L179" s="26"/>
      <c r="M179" s="26"/>
      <c r="N179" s="26"/>
      <c r="O179" s="26"/>
    </row>
    <row r="180" spans="1:22" x14ac:dyDescent="0.25">
      <c r="A180" s="2" t="s">
        <v>529</v>
      </c>
      <c r="B180" s="7" t="s">
        <v>187</v>
      </c>
      <c r="C180" s="55">
        <v>1000</v>
      </c>
      <c r="D180" s="26">
        <v>0</v>
      </c>
      <c r="E180" s="26">
        <v>0</v>
      </c>
      <c r="F180" s="36">
        <v>0</v>
      </c>
      <c r="G180" s="26">
        <v>0</v>
      </c>
      <c r="H180" s="26">
        <v>0</v>
      </c>
      <c r="I180" s="26">
        <v>53.69</v>
      </c>
      <c r="J180" s="26">
        <v>0</v>
      </c>
      <c r="K180" s="26">
        <v>1531.92</v>
      </c>
      <c r="L180" s="26">
        <v>616.1</v>
      </c>
      <c r="M180" s="26">
        <v>0</v>
      </c>
      <c r="N180" s="26">
        <v>0</v>
      </c>
      <c r="O180" s="26">
        <v>232.97</v>
      </c>
    </row>
    <row r="181" spans="1:22" x14ac:dyDescent="0.25">
      <c r="A181" s="2" t="s">
        <v>530</v>
      </c>
      <c r="B181" s="7" t="s">
        <v>309</v>
      </c>
      <c r="C181" s="55">
        <v>5000</v>
      </c>
      <c r="D181" s="26">
        <v>5262.71</v>
      </c>
      <c r="E181" s="26">
        <v>7500</v>
      </c>
      <c r="F181" s="34">
        <v>6000</v>
      </c>
      <c r="G181" s="26">
        <v>2412.17</v>
      </c>
      <c r="H181" s="26">
        <v>7680.94</v>
      </c>
      <c r="I181" s="26">
        <v>9184.48</v>
      </c>
      <c r="J181" s="26">
        <v>6661.37</v>
      </c>
      <c r="K181" s="26">
        <v>7480.32</v>
      </c>
      <c r="L181" s="26">
        <v>1884.38</v>
      </c>
      <c r="M181" s="26">
        <v>1926.58</v>
      </c>
      <c r="N181" s="26">
        <v>0</v>
      </c>
      <c r="O181" s="26">
        <v>8750.7199999999993</v>
      </c>
    </row>
    <row r="182" spans="1:22" x14ac:dyDescent="0.25">
      <c r="A182" s="2" t="s">
        <v>531</v>
      </c>
      <c r="B182" s="7" t="s">
        <v>188</v>
      </c>
      <c r="C182" s="55">
        <v>0</v>
      </c>
      <c r="D182" s="26">
        <v>0</v>
      </c>
      <c r="E182" s="26">
        <f t="shared" ref="E182:E188" si="102">D182/10*12</f>
        <v>0</v>
      </c>
      <c r="F182" s="34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8550</v>
      </c>
      <c r="L182" s="26">
        <v>0</v>
      </c>
      <c r="M182" s="26">
        <v>0</v>
      </c>
      <c r="N182" s="26">
        <v>0</v>
      </c>
      <c r="O182" s="26">
        <v>2681.98</v>
      </c>
    </row>
    <row r="183" spans="1:22" x14ac:dyDescent="0.25">
      <c r="A183" s="2" t="s">
        <v>532</v>
      </c>
      <c r="B183" s="7" t="s">
        <v>310</v>
      </c>
      <c r="C183" s="55">
        <v>6500</v>
      </c>
      <c r="D183" s="26">
        <v>4407.6400000000003</v>
      </c>
      <c r="E183" s="26">
        <v>6500</v>
      </c>
      <c r="F183" s="34">
        <v>6500</v>
      </c>
      <c r="G183" s="26">
        <v>5573.64</v>
      </c>
      <c r="H183" s="26">
        <v>5916.57</v>
      </c>
      <c r="I183" s="26">
        <v>5410.2</v>
      </c>
      <c r="J183" s="26">
        <v>5295.86</v>
      </c>
      <c r="K183" s="26">
        <v>4922.12</v>
      </c>
      <c r="L183" s="26">
        <v>4354.29</v>
      </c>
      <c r="M183" s="26">
        <v>1772.52</v>
      </c>
      <c r="N183" s="26">
        <v>907.38</v>
      </c>
      <c r="O183" s="26">
        <v>838.93</v>
      </c>
    </row>
    <row r="184" spans="1:22" x14ac:dyDescent="0.25">
      <c r="A184" s="2" t="s">
        <v>533</v>
      </c>
      <c r="B184" s="7" t="s">
        <v>311</v>
      </c>
      <c r="C184" s="55">
        <v>7500</v>
      </c>
      <c r="D184" s="26">
        <v>2514.25</v>
      </c>
      <c r="E184" s="26">
        <v>4500</v>
      </c>
      <c r="F184" s="36">
        <v>5000</v>
      </c>
      <c r="G184" s="26">
        <v>4880.51</v>
      </c>
      <c r="H184" s="26">
        <v>1270.8900000000001</v>
      </c>
      <c r="I184" s="26">
        <v>17297.189999999999</v>
      </c>
      <c r="J184" s="26">
        <v>14646.45</v>
      </c>
      <c r="K184" s="26">
        <v>12754.37</v>
      </c>
      <c r="L184" s="26">
        <v>9981.0499999999993</v>
      </c>
      <c r="M184" s="26">
        <v>11624.03</v>
      </c>
      <c r="N184" s="26">
        <v>12455.25</v>
      </c>
      <c r="O184" s="26">
        <v>21483.35</v>
      </c>
    </row>
    <row r="185" spans="1:22" x14ac:dyDescent="0.25">
      <c r="A185" s="2" t="s">
        <v>534</v>
      </c>
      <c r="B185" s="7" t="s">
        <v>189</v>
      </c>
      <c r="C185" s="55">
        <v>1000</v>
      </c>
      <c r="D185" s="26">
        <v>830.3</v>
      </c>
      <c r="E185" s="26">
        <v>1000</v>
      </c>
      <c r="F185" s="36">
        <v>1000</v>
      </c>
      <c r="G185" s="26">
        <v>983.57</v>
      </c>
      <c r="H185" s="26">
        <v>857.02</v>
      </c>
      <c r="I185" s="26">
        <v>957.45</v>
      </c>
      <c r="J185" s="26">
        <v>1603.39</v>
      </c>
      <c r="K185" s="26">
        <v>1174.54</v>
      </c>
      <c r="L185" s="26">
        <v>783.11</v>
      </c>
      <c r="M185" s="26">
        <v>878.71</v>
      </c>
      <c r="N185" s="26">
        <v>928.48</v>
      </c>
      <c r="O185" s="26">
        <v>1049.23</v>
      </c>
    </row>
    <row r="186" spans="1:22" x14ac:dyDescent="0.25">
      <c r="A186" s="2" t="s">
        <v>535</v>
      </c>
      <c r="B186" s="7" t="s">
        <v>190</v>
      </c>
      <c r="C186" s="55">
        <v>6000</v>
      </c>
      <c r="D186" s="26">
        <v>6135.72</v>
      </c>
      <c r="E186" s="26">
        <v>7500</v>
      </c>
      <c r="F186" s="36">
        <v>8000</v>
      </c>
      <c r="G186" s="26">
        <v>5562.25</v>
      </c>
      <c r="H186" s="26">
        <v>5007.75</v>
      </c>
      <c r="I186" s="26">
        <v>3900</v>
      </c>
      <c r="J186" s="26">
        <v>1568.5</v>
      </c>
      <c r="K186" s="26">
        <v>219.55</v>
      </c>
      <c r="L186" s="26">
        <v>200</v>
      </c>
      <c r="M186" s="26">
        <v>1125</v>
      </c>
      <c r="N186" s="26">
        <v>0</v>
      </c>
      <c r="O186" s="26">
        <v>0</v>
      </c>
    </row>
    <row r="187" spans="1:22" x14ac:dyDescent="0.25">
      <c r="A187" s="2" t="s">
        <v>536</v>
      </c>
      <c r="B187" s="7" t="s">
        <v>191</v>
      </c>
      <c r="C187" s="55">
        <v>450</v>
      </c>
      <c r="D187" s="26">
        <v>354.2</v>
      </c>
      <c r="E187" s="26">
        <v>500</v>
      </c>
      <c r="F187" s="36">
        <v>500</v>
      </c>
      <c r="G187" s="26">
        <v>417.32</v>
      </c>
      <c r="H187" s="26">
        <v>385.47</v>
      </c>
      <c r="I187" s="26">
        <v>269.12</v>
      </c>
      <c r="J187" s="26">
        <v>426.29</v>
      </c>
      <c r="K187" s="26">
        <v>612.41999999999996</v>
      </c>
      <c r="L187" s="26">
        <v>519.4</v>
      </c>
      <c r="M187" s="26">
        <v>648.12</v>
      </c>
      <c r="N187" s="26">
        <v>966.06</v>
      </c>
      <c r="O187" s="26">
        <v>575.95000000000005</v>
      </c>
    </row>
    <row r="188" spans="1:22" x14ac:dyDescent="0.25">
      <c r="A188" s="2" t="s">
        <v>537</v>
      </c>
      <c r="B188" s="7" t="s">
        <v>192</v>
      </c>
      <c r="C188" s="55">
        <v>0</v>
      </c>
      <c r="D188" s="26">
        <v>0</v>
      </c>
      <c r="E188" s="26">
        <f t="shared" si="102"/>
        <v>0</v>
      </c>
      <c r="F188" s="36">
        <v>0</v>
      </c>
      <c r="G188" s="26"/>
      <c r="H188" s="26">
        <v>0</v>
      </c>
      <c r="I188" s="26">
        <v>0</v>
      </c>
      <c r="J188" s="26">
        <v>0</v>
      </c>
      <c r="K188" s="26">
        <v>0</v>
      </c>
      <c r="L188" s="26">
        <v>0</v>
      </c>
      <c r="M188" s="26">
        <v>0</v>
      </c>
      <c r="N188" s="26">
        <v>0</v>
      </c>
      <c r="O188" s="26">
        <v>555.66</v>
      </c>
    </row>
    <row r="189" spans="1:22" x14ac:dyDescent="0.25">
      <c r="A189" s="2" t="s">
        <v>538</v>
      </c>
      <c r="B189" s="7" t="s">
        <v>193</v>
      </c>
      <c r="C189" s="55">
        <v>700</v>
      </c>
      <c r="D189" s="26">
        <v>687.04</v>
      </c>
      <c r="E189" s="26">
        <v>850</v>
      </c>
      <c r="F189" s="36">
        <v>850</v>
      </c>
      <c r="G189" s="26">
        <v>795.4</v>
      </c>
      <c r="H189" s="26">
        <v>700.41</v>
      </c>
      <c r="I189" s="26">
        <v>701.1</v>
      </c>
      <c r="J189" s="26">
        <v>701.42</v>
      </c>
      <c r="K189" s="26">
        <v>658.15</v>
      </c>
      <c r="L189" s="26">
        <v>472.29</v>
      </c>
      <c r="M189" s="26">
        <v>1180.33</v>
      </c>
      <c r="N189" s="26">
        <v>1588.09</v>
      </c>
      <c r="O189" s="26">
        <v>2208.0100000000002</v>
      </c>
    </row>
    <row r="190" spans="1:22" x14ac:dyDescent="0.25">
      <c r="A190" s="2" t="s">
        <v>539</v>
      </c>
      <c r="B190" s="7" t="s">
        <v>194</v>
      </c>
      <c r="C190" s="55">
        <v>4000</v>
      </c>
      <c r="D190" s="26">
        <v>1250</v>
      </c>
      <c r="E190" s="26">
        <v>2200</v>
      </c>
      <c r="F190" s="36">
        <v>2500</v>
      </c>
      <c r="G190" s="26">
        <v>1904.99</v>
      </c>
      <c r="H190" s="26">
        <v>851</v>
      </c>
      <c r="I190" s="26">
        <v>4573</v>
      </c>
      <c r="J190" s="26">
        <v>1246.92</v>
      </c>
      <c r="K190" s="26">
        <v>3213.29</v>
      </c>
      <c r="L190" s="26">
        <v>237.01</v>
      </c>
      <c r="M190" s="26">
        <v>0</v>
      </c>
      <c r="N190" s="26">
        <v>0</v>
      </c>
      <c r="O190" s="26">
        <v>2133.7199999999998</v>
      </c>
    </row>
    <row r="191" spans="1:22" x14ac:dyDescent="0.25">
      <c r="B191" s="5" t="s">
        <v>1</v>
      </c>
      <c r="C191" s="30">
        <f t="shared" ref="C191:O191" si="103">SUM(C178:C190)</f>
        <v>61150</v>
      </c>
      <c r="D191" s="30">
        <f t="shared" si="103"/>
        <v>39409.719999999994</v>
      </c>
      <c r="E191" s="30">
        <f t="shared" si="103"/>
        <v>56050</v>
      </c>
      <c r="F191" s="35">
        <f t="shared" si="103"/>
        <v>56850</v>
      </c>
      <c r="G191" s="30">
        <f t="shared" ref="G191:I191" si="104">SUM(G178:G190)</f>
        <v>55649.7</v>
      </c>
      <c r="H191" s="30">
        <f t="shared" si="104"/>
        <v>54842.97</v>
      </c>
      <c r="I191" s="30">
        <f t="shared" si="104"/>
        <v>80327.990000000005</v>
      </c>
      <c r="J191" s="30">
        <f t="shared" ref="J191" si="105">SUM(J178:J190)</f>
        <v>71610.899999999994</v>
      </c>
      <c r="K191" s="30">
        <f t="shared" si="103"/>
        <v>75323.559999999983</v>
      </c>
      <c r="L191" s="30">
        <f t="shared" si="103"/>
        <v>41349.450000000004</v>
      </c>
      <c r="M191" s="30">
        <f t="shared" si="103"/>
        <v>39984.350000000006</v>
      </c>
      <c r="N191" s="30">
        <f t="shared" si="103"/>
        <v>50668.889999999992</v>
      </c>
      <c r="O191" s="30">
        <f t="shared" si="103"/>
        <v>65188.140000000007</v>
      </c>
      <c r="V191" s="18" t="s">
        <v>377</v>
      </c>
    </row>
    <row r="192" spans="1:22" x14ac:dyDescent="0.25">
      <c r="A192" s="2" t="s">
        <v>540</v>
      </c>
      <c r="B192" s="6" t="s">
        <v>195</v>
      </c>
      <c r="C192" s="26"/>
      <c r="D192" s="26"/>
      <c r="E192" s="26"/>
      <c r="F192" s="34"/>
      <c r="G192" s="26"/>
      <c r="H192" s="26"/>
      <c r="I192" s="26"/>
      <c r="J192" s="26"/>
      <c r="K192" s="26"/>
      <c r="L192" s="26"/>
      <c r="M192" s="26"/>
      <c r="N192" s="26"/>
      <c r="O192" s="26"/>
    </row>
    <row r="193" spans="1:26" x14ac:dyDescent="0.25">
      <c r="A193" s="2" t="s">
        <v>541</v>
      </c>
      <c r="B193" s="7" t="s">
        <v>196</v>
      </c>
      <c r="C193" s="55">
        <v>50000</v>
      </c>
      <c r="D193" s="26">
        <v>42508.74</v>
      </c>
      <c r="E193" s="26">
        <v>42525</v>
      </c>
      <c r="F193" s="36">
        <v>48000</v>
      </c>
      <c r="G193" s="26">
        <v>47227.5</v>
      </c>
      <c r="H193" s="26">
        <v>52885.25</v>
      </c>
      <c r="I193" s="26">
        <v>52040.25</v>
      </c>
      <c r="J193" s="26">
        <v>31794.5</v>
      </c>
      <c r="K193" s="26">
        <v>0</v>
      </c>
      <c r="L193" s="26">
        <v>43361.4</v>
      </c>
      <c r="M193" s="26">
        <v>40830.69</v>
      </c>
      <c r="N193" s="26">
        <v>35894.230000000003</v>
      </c>
      <c r="O193" s="26">
        <v>33886.730000000003</v>
      </c>
      <c r="X193" s="18">
        <v>1000</v>
      </c>
      <c r="Z193" s="18">
        <v>400</v>
      </c>
    </row>
    <row r="194" spans="1:26" x14ac:dyDescent="0.25">
      <c r="A194" s="2" t="s">
        <v>542</v>
      </c>
      <c r="B194" s="7" t="s">
        <v>312</v>
      </c>
      <c r="C194" s="55">
        <v>1500</v>
      </c>
      <c r="D194" s="26">
        <v>0</v>
      </c>
      <c r="E194" s="26">
        <f t="shared" ref="E194:E198" si="106">D194/9*12</f>
        <v>0</v>
      </c>
      <c r="F194" s="34">
        <v>750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933.51</v>
      </c>
      <c r="M194" s="26">
        <v>1955.34</v>
      </c>
      <c r="N194" s="26">
        <v>4665.57</v>
      </c>
      <c r="O194" s="26">
        <v>3972.32</v>
      </c>
    </row>
    <row r="195" spans="1:26" x14ac:dyDescent="0.25">
      <c r="A195" s="2" t="s">
        <v>543</v>
      </c>
      <c r="B195" s="7" t="s">
        <v>197</v>
      </c>
      <c r="C195" s="55">
        <v>500</v>
      </c>
      <c r="D195" s="26">
        <v>0</v>
      </c>
      <c r="E195" s="26">
        <f t="shared" si="106"/>
        <v>0</v>
      </c>
      <c r="F195" s="34">
        <v>250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144.80000000000001</v>
      </c>
      <c r="N195" s="26">
        <v>0</v>
      </c>
      <c r="O195" s="26">
        <v>0</v>
      </c>
    </row>
    <row r="196" spans="1:26" x14ac:dyDescent="0.25">
      <c r="A196" s="2" t="s">
        <v>544</v>
      </c>
      <c r="B196" s="7" t="s">
        <v>198</v>
      </c>
      <c r="C196" s="55">
        <v>1000</v>
      </c>
      <c r="D196" s="26">
        <v>0</v>
      </c>
      <c r="E196" s="26">
        <v>0</v>
      </c>
      <c r="F196" s="34">
        <v>500</v>
      </c>
      <c r="G196" s="26">
        <v>0</v>
      </c>
      <c r="H196" s="26">
        <v>0</v>
      </c>
      <c r="I196" s="26">
        <v>0</v>
      </c>
      <c r="J196" s="26">
        <v>158</v>
      </c>
      <c r="K196" s="26">
        <v>0</v>
      </c>
      <c r="L196" s="26">
        <v>307.5</v>
      </c>
      <c r="M196" s="26">
        <v>0</v>
      </c>
      <c r="N196" s="26">
        <v>650</v>
      </c>
      <c r="O196" s="26">
        <v>0</v>
      </c>
    </row>
    <row r="197" spans="1:26" x14ac:dyDescent="0.25">
      <c r="A197" s="2" t="s">
        <v>545</v>
      </c>
      <c r="B197" s="7" t="s">
        <v>313</v>
      </c>
      <c r="C197" s="55">
        <v>4000</v>
      </c>
      <c r="D197" s="26">
        <v>2824.53</v>
      </c>
      <c r="E197" s="26">
        <v>4000</v>
      </c>
      <c r="F197" s="34">
        <v>4000</v>
      </c>
      <c r="G197" s="26">
        <v>1937.45</v>
      </c>
      <c r="H197" s="26">
        <v>2358.56</v>
      </c>
      <c r="I197" s="26">
        <v>2651.45</v>
      </c>
      <c r="J197" s="26">
        <v>3880.85</v>
      </c>
      <c r="K197" s="26">
        <v>740.95</v>
      </c>
      <c r="L197" s="26">
        <v>1426.99</v>
      </c>
      <c r="M197" s="26">
        <v>2424.9899999999998</v>
      </c>
      <c r="N197" s="26">
        <v>0</v>
      </c>
      <c r="O197" s="26">
        <v>0</v>
      </c>
    </row>
    <row r="198" spans="1:26" x14ac:dyDescent="0.25">
      <c r="A198" s="2" t="s">
        <v>546</v>
      </c>
      <c r="B198" s="7" t="s">
        <v>314</v>
      </c>
      <c r="C198" s="55">
        <v>1000</v>
      </c>
      <c r="D198" s="26">
        <v>0</v>
      </c>
      <c r="E198" s="26">
        <f t="shared" si="106"/>
        <v>0</v>
      </c>
      <c r="F198" s="34">
        <v>500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1400</v>
      </c>
      <c r="M198" s="26">
        <v>1000</v>
      </c>
      <c r="N198" s="26">
        <v>0</v>
      </c>
      <c r="O198" s="26">
        <v>0</v>
      </c>
    </row>
    <row r="199" spans="1:26" x14ac:dyDescent="0.25">
      <c r="B199" s="5" t="s">
        <v>1</v>
      </c>
      <c r="C199" s="30">
        <f t="shared" ref="C199:O199" si="107">SUM(C193:C198)</f>
        <v>58000</v>
      </c>
      <c r="D199" s="30">
        <f t="shared" si="107"/>
        <v>45333.27</v>
      </c>
      <c r="E199" s="30">
        <f t="shared" si="107"/>
        <v>46525</v>
      </c>
      <c r="F199" s="35">
        <f t="shared" si="107"/>
        <v>54000</v>
      </c>
      <c r="G199" s="30">
        <f t="shared" ref="G199:I199" si="108">SUM(G193:G198)</f>
        <v>49164.95</v>
      </c>
      <c r="H199" s="30">
        <f t="shared" si="108"/>
        <v>55243.81</v>
      </c>
      <c r="I199" s="30">
        <f t="shared" si="108"/>
        <v>54691.7</v>
      </c>
      <c r="J199" s="30">
        <f t="shared" ref="J199" si="109">SUM(J193:J198)</f>
        <v>35833.35</v>
      </c>
      <c r="K199" s="30">
        <f t="shared" si="107"/>
        <v>740.95</v>
      </c>
      <c r="L199" s="30">
        <f t="shared" si="107"/>
        <v>47429.4</v>
      </c>
      <c r="M199" s="30">
        <f t="shared" si="107"/>
        <v>46355.82</v>
      </c>
      <c r="N199" s="30">
        <f t="shared" si="107"/>
        <v>41209.800000000003</v>
      </c>
      <c r="O199" s="30">
        <f t="shared" si="107"/>
        <v>37859.050000000003</v>
      </c>
    </row>
    <row r="200" spans="1:26" x14ac:dyDescent="0.25">
      <c r="A200" s="2" t="s">
        <v>547</v>
      </c>
      <c r="B200" s="6" t="s">
        <v>357</v>
      </c>
      <c r="C200" s="26"/>
      <c r="D200" s="26"/>
      <c r="E200" s="26"/>
      <c r="F200" s="34"/>
      <c r="G200" s="26"/>
      <c r="H200" s="26"/>
      <c r="I200" s="26"/>
      <c r="J200" s="26"/>
      <c r="K200" s="26"/>
      <c r="L200" s="26"/>
      <c r="M200" s="26"/>
      <c r="N200" s="26"/>
      <c r="O200" s="26"/>
    </row>
    <row r="201" spans="1:26" x14ac:dyDescent="0.25">
      <c r="A201" s="2" t="s">
        <v>550</v>
      </c>
      <c r="B201" s="7" t="s">
        <v>358</v>
      </c>
      <c r="C201" s="26">
        <v>0</v>
      </c>
      <c r="D201" s="26">
        <v>0</v>
      </c>
      <c r="E201" s="26">
        <v>0</v>
      </c>
      <c r="F201" s="34">
        <v>0</v>
      </c>
      <c r="G201" s="26">
        <v>0</v>
      </c>
      <c r="H201" s="26">
        <v>0</v>
      </c>
      <c r="I201" s="26">
        <v>793.6</v>
      </c>
      <c r="J201" s="26">
        <v>0</v>
      </c>
      <c r="K201" s="26">
        <v>0</v>
      </c>
      <c r="L201" s="26">
        <v>7527.48</v>
      </c>
      <c r="M201" s="26">
        <v>0</v>
      </c>
      <c r="N201" s="26">
        <v>0</v>
      </c>
      <c r="O201" s="26">
        <v>0</v>
      </c>
    </row>
    <row r="202" spans="1:26" x14ac:dyDescent="0.25">
      <c r="A202" s="2" t="s">
        <v>548</v>
      </c>
      <c r="B202" s="7" t="s">
        <v>359</v>
      </c>
      <c r="C202" s="55">
        <v>1000</v>
      </c>
      <c r="D202" s="26">
        <v>0</v>
      </c>
      <c r="E202" s="26">
        <v>0</v>
      </c>
      <c r="F202" s="34">
        <v>1000</v>
      </c>
      <c r="G202" s="26">
        <v>870</v>
      </c>
      <c r="H202" s="26">
        <v>0</v>
      </c>
      <c r="I202" s="26">
        <v>0</v>
      </c>
      <c r="J202" s="26">
        <v>2000</v>
      </c>
      <c r="K202" s="26">
        <v>0</v>
      </c>
      <c r="L202" s="26">
        <v>1500</v>
      </c>
      <c r="M202" s="26">
        <v>0</v>
      </c>
      <c r="N202" s="26">
        <v>0</v>
      </c>
      <c r="O202" s="26">
        <v>0</v>
      </c>
    </row>
    <row r="203" spans="1:26" x14ac:dyDescent="0.25">
      <c r="A203" s="2" t="s">
        <v>549</v>
      </c>
      <c r="B203" s="7" t="s">
        <v>360</v>
      </c>
      <c r="C203" s="55">
        <v>6000</v>
      </c>
      <c r="D203" s="26">
        <v>5620.85</v>
      </c>
      <c r="E203" s="26">
        <v>7500</v>
      </c>
      <c r="F203" s="36">
        <v>6000</v>
      </c>
      <c r="G203" s="26">
        <v>8161.8</v>
      </c>
      <c r="H203" s="26">
        <v>3926.92</v>
      </c>
      <c r="I203" s="26">
        <v>6448.25</v>
      </c>
      <c r="J203" s="26">
        <v>3242.75</v>
      </c>
      <c r="K203" s="26">
        <v>3501.74</v>
      </c>
      <c r="L203" s="26">
        <v>1892.8</v>
      </c>
      <c r="M203" s="26">
        <v>1600</v>
      </c>
      <c r="N203" s="26">
        <v>600</v>
      </c>
      <c r="O203" s="26">
        <v>1601.96</v>
      </c>
    </row>
    <row r="204" spans="1:26" x14ac:dyDescent="0.25">
      <c r="B204" s="5" t="s">
        <v>1</v>
      </c>
      <c r="C204" s="30">
        <f t="shared" ref="C204:L204" si="110">SUM(C201:C203)</f>
        <v>7000</v>
      </c>
      <c r="D204" s="30">
        <f t="shared" si="110"/>
        <v>5620.85</v>
      </c>
      <c r="E204" s="30">
        <f t="shared" si="110"/>
        <v>7500</v>
      </c>
      <c r="F204" s="35">
        <f t="shared" si="110"/>
        <v>7000</v>
      </c>
      <c r="G204" s="30">
        <f>SUM(G201:G203)</f>
        <v>9031.7999999999993</v>
      </c>
      <c r="H204" s="30">
        <f>SUM(H201:H203)</f>
        <v>3926.92</v>
      </c>
      <c r="I204" s="30">
        <f>SUM(I201:I203)</f>
        <v>7241.85</v>
      </c>
      <c r="J204" s="30">
        <f t="shared" ref="J204" si="111">SUM(J201:J203)</f>
        <v>5242.75</v>
      </c>
      <c r="K204" s="30">
        <f t="shared" si="110"/>
        <v>3501.74</v>
      </c>
      <c r="L204" s="30">
        <f t="shared" si="110"/>
        <v>10920.279999999999</v>
      </c>
      <c r="M204" s="30">
        <f t="shared" ref="M204:O204" si="112">SUM(M201:M203)</f>
        <v>1600</v>
      </c>
      <c r="N204" s="30">
        <f t="shared" si="112"/>
        <v>600</v>
      </c>
      <c r="O204" s="30">
        <f t="shared" si="112"/>
        <v>1601.96</v>
      </c>
    </row>
    <row r="205" spans="1:26" x14ac:dyDescent="0.25">
      <c r="A205" s="2" t="s">
        <v>551</v>
      </c>
      <c r="B205" s="6" t="s">
        <v>199</v>
      </c>
      <c r="C205" s="26">
        <v>0</v>
      </c>
      <c r="D205" s="26">
        <v>0</v>
      </c>
      <c r="E205" s="26">
        <f>D205</f>
        <v>0</v>
      </c>
      <c r="F205" s="34">
        <v>0</v>
      </c>
      <c r="G205" s="26"/>
      <c r="H205" s="26">
        <v>0</v>
      </c>
      <c r="I205" s="26">
        <v>0</v>
      </c>
      <c r="J205" s="26">
        <v>0</v>
      </c>
      <c r="K205" s="26">
        <f>SUM(D205-E205)</f>
        <v>0</v>
      </c>
      <c r="L205" s="26">
        <f>SUM(E205-F205)</f>
        <v>0</v>
      </c>
      <c r="M205" s="26">
        <v>0</v>
      </c>
      <c r="N205" s="26">
        <v>0</v>
      </c>
      <c r="O205" s="26">
        <v>47.69</v>
      </c>
    </row>
    <row r="206" spans="1:26" x14ac:dyDescent="0.25">
      <c r="B206" s="5" t="s">
        <v>1</v>
      </c>
      <c r="C206" s="30">
        <f t="shared" ref="C206:O206" si="113">SUM(C205)</f>
        <v>0</v>
      </c>
      <c r="D206" s="30">
        <f t="shared" si="113"/>
        <v>0</v>
      </c>
      <c r="E206" s="30">
        <f t="shared" si="113"/>
        <v>0</v>
      </c>
      <c r="F206" s="35">
        <f t="shared" si="113"/>
        <v>0</v>
      </c>
      <c r="G206" s="30">
        <f t="shared" ref="G206:I206" si="114">SUM(G205)</f>
        <v>0</v>
      </c>
      <c r="H206" s="30">
        <f t="shared" si="114"/>
        <v>0</v>
      </c>
      <c r="I206" s="30">
        <f t="shared" si="114"/>
        <v>0</v>
      </c>
      <c r="J206" s="30">
        <f t="shared" ref="J206" si="115">SUM(J205)</f>
        <v>0</v>
      </c>
      <c r="K206" s="30">
        <f t="shared" ref="K206" si="116">SUM(K205)</f>
        <v>0</v>
      </c>
      <c r="L206" s="30">
        <f t="shared" si="113"/>
        <v>0</v>
      </c>
      <c r="M206" s="30">
        <f t="shared" si="113"/>
        <v>0</v>
      </c>
      <c r="N206" s="30">
        <f t="shared" si="113"/>
        <v>0</v>
      </c>
      <c r="O206" s="30">
        <f t="shared" si="113"/>
        <v>47.69</v>
      </c>
    </row>
    <row r="207" spans="1:26" x14ac:dyDescent="0.25">
      <c r="A207" s="2" t="s">
        <v>553</v>
      </c>
      <c r="B207" s="6" t="s">
        <v>200</v>
      </c>
      <c r="C207" s="26"/>
      <c r="D207" s="26"/>
      <c r="E207" s="26"/>
      <c r="F207" s="34"/>
      <c r="G207" s="26"/>
      <c r="H207" s="26"/>
      <c r="I207" s="26"/>
      <c r="J207" s="26"/>
      <c r="K207" s="26"/>
      <c r="L207" s="26"/>
      <c r="M207" s="26"/>
      <c r="N207" s="26"/>
      <c r="O207" s="26"/>
    </row>
    <row r="208" spans="1:26" x14ac:dyDescent="0.25">
      <c r="A208" s="2" t="s">
        <v>552</v>
      </c>
      <c r="B208" s="7" t="s">
        <v>201</v>
      </c>
      <c r="C208" s="55">
        <v>5150</v>
      </c>
      <c r="D208" s="26">
        <v>3862.5</v>
      </c>
      <c r="E208" s="26">
        <v>5150</v>
      </c>
      <c r="F208" s="34">
        <v>5150</v>
      </c>
      <c r="G208" s="26">
        <v>5150</v>
      </c>
      <c r="H208" s="26">
        <v>4360</v>
      </c>
      <c r="I208" s="26">
        <v>4162.5</v>
      </c>
      <c r="J208" s="26">
        <v>4360</v>
      </c>
      <c r="K208" s="26">
        <v>4360</v>
      </c>
      <c r="L208" s="26">
        <v>4480</v>
      </c>
      <c r="M208" s="26">
        <v>2700</v>
      </c>
      <c r="N208" s="26">
        <v>2740</v>
      </c>
      <c r="O208" s="26">
        <v>2740.68</v>
      </c>
    </row>
    <row r="209" spans="1:15" x14ac:dyDescent="0.25">
      <c r="A209" s="2" t="s">
        <v>554</v>
      </c>
      <c r="B209" s="7" t="s">
        <v>315</v>
      </c>
      <c r="C209" s="55">
        <v>200</v>
      </c>
      <c r="D209" s="26">
        <v>0</v>
      </c>
      <c r="E209" s="26">
        <v>300</v>
      </c>
      <c r="F209" s="34">
        <v>200</v>
      </c>
      <c r="G209" s="26">
        <v>265.85000000000002</v>
      </c>
      <c r="H209" s="26">
        <v>138.96</v>
      </c>
      <c r="I209" s="26">
        <v>10.199999999999999</v>
      </c>
      <c r="J209" s="26">
        <v>75.84</v>
      </c>
      <c r="K209" s="26">
        <v>236.78</v>
      </c>
      <c r="L209" s="26">
        <v>28.88</v>
      </c>
      <c r="M209" s="26">
        <v>0</v>
      </c>
      <c r="N209" s="26">
        <v>88.16</v>
      </c>
      <c r="O209" s="26">
        <v>105.56</v>
      </c>
    </row>
    <row r="210" spans="1:15" x14ac:dyDescent="0.25">
      <c r="A210" s="2" t="s">
        <v>555</v>
      </c>
      <c r="B210" s="7" t="s">
        <v>316</v>
      </c>
      <c r="C210" s="55">
        <v>500</v>
      </c>
      <c r="D210" s="26">
        <v>65</v>
      </c>
      <c r="E210" s="26">
        <v>200</v>
      </c>
      <c r="F210" s="34">
        <v>500</v>
      </c>
      <c r="G210" s="26">
        <v>100</v>
      </c>
      <c r="H210" s="26">
        <v>0</v>
      </c>
      <c r="I210" s="26">
        <v>120</v>
      </c>
      <c r="J210" s="26">
        <v>0</v>
      </c>
      <c r="K210" s="26">
        <v>0</v>
      </c>
      <c r="L210" s="26">
        <v>0</v>
      </c>
      <c r="M210" s="26">
        <v>150</v>
      </c>
      <c r="N210" s="26">
        <v>45</v>
      </c>
      <c r="O210" s="26">
        <v>75.91</v>
      </c>
    </row>
    <row r="211" spans="1:15" x14ac:dyDescent="0.25">
      <c r="A211" s="2" t="s">
        <v>556</v>
      </c>
      <c r="B211" s="7" t="s">
        <v>202</v>
      </c>
      <c r="C211" s="55">
        <v>200</v>
      </c>
      <c r="D211" s="26">
        <v>0</v>
      </c>
      <c r="E211" s="26">
        <v>200</v>
      </c>
      <c r="F211" s="34">
        <v>200</v>
      </c>
      <c r="G211" s="26">
        <v>0</v>
      </c>
      <c r="H211" s="26">
        <v>200</v>
      </c>
      <c r="I211" s="26">
        <v>200</v>
      </c>
      <c r="J211" s="26">
        <v>200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</row>
    <row r="212" spans="1:15" x14ac:dyDescent="0.25">
      <c r="A212" s="2" t="s">
        <v>557</v>
      </c>
      <c r="B212" s="7" t="s">
        <v>317</v>
      </c>
      <c r="C212" s="55">
        <v>200</v>
      </c>
      <c r="D212" s="26">
        <v>0</v>
      </c>
      <c r="E212" s="26">
        <v>200</v>
      </c>
      <c r="F212" s="34">
        <v>200</v>
      </c>
      <c r="G212" s="26">
        <v>0</v>
      </c>
      <c r="H212" s="26">
        <v>62.5</v>
      </c>
      <c r="I212" s="26">
        <v>0</v>
      </c>
      <c r="J212" s="26">
        <v>29</v>
      </c>
      <c r="K212" s="26">
        <v>119.48</v>
      </c>
      <c r="L212" s="26">
        <v>158.91999999999999</v>
      </c>
      <c r="M212" s="26">
        <v>29</v>
      </c>
      <c r="N212" s="26"/>
      <c r="O212" s="26"/>
    </row>
    <row r="213" spans="1:15" x14ac:dyDescent="0.25">
      <c r="B213" s="5" t="s">
        <v>1</v>
      </c>
      <c r="C213" s="30">
        <f t="shared" ref="C213:M213" si="117">SUM(C208:C212)</f>
        <v>6250</v>
      </c>
      <c r="D213" s="30">
        <f t="shared" si="117"/>
        <v>3927.5</v>
      </c>
      <c r="E213" s="30">
        <f t="shared" si="117"/>
        <v>6050</v>
      </c>
      <c r="F213" s="35">
        <f t="shared" si="117"/>
        <v>6250</v>
      </c>
      <c r="G213" s="30">
        <f t="shared" ref="G213:H213" si="118">SUM(G208:G212)</f>
        <v>5515.85</v>
      </c>
      <c r="H213" s="30">
        <f t="shared" si="118"/>
        <v>4761.46</v>
      </c>
      <c r="I213" s="30">
        <f t="shared" ref="I213" si="119">SUM(I208:I212)</f>
        <v>4492.7</v>
      </c>
      <c r="J213" s="30">
        <f t="shared" ref="J213" si="120">SUM(J208:J212)</f>
        <v>4664.84</v>
      </c>
      <c r="K213" s="30">
        <f t="shared" si="117"/>
        <v>4716.2599999999993</v>
      </c>
      <c r="L213" s="30">
        <f t="shared" si="117"/>
        <v>4667.8</v>
      </c>
      <c r="M213" s="30">
        <f t="shared" si="117"/>
        <v>2879</v>
      </c>
      <c r="N213" s="30">
        <f>SUM(N208:N211)</f>
        <v>2873.16</v>
      </c>
      <c r="O213" s="30">
        <f>SUM(O208:O211)</f>
        <v>2922.1499999999996</v>
      </c>
    </row>
    <row r="214" spans="1:15" x14ac:dyDescent="0.25">
      <c r="A214" s="2" t="s">
        <v>558</v>
      </c>
      <c r="B214" s="6" t="s">
        <v>203</v>
      </c>
      <c r="C214" s="26"/>
      <c r="D214" s="26"/>
      <c r="E214" s="26"/>
      <c r="F214" s="34"/>
      <c r="G214" s="26"/>
      <c r="H214" s="26"/>
      <c r="I214" s="26"/>
      <c r="J214" s="26"/>
      <c r="K214" s="26"/>
      <c r="L214" s="26"/>
      <c r="M214" s="26"/>
      <c r="N214" s="26"/>
      <c r="O214" s="26"/>
    </row>
    <row r="215" spans="1:15" x14ac:dyDescent="0.25">
      <c r="A215" s="2" t="s">
        <v>559</v>
      </c>
      <c r="B215" s="7" t="s">
        <v>28</v>
      </c>
      <c r="C215" s="55">
        <v>13600</v>
      </c>
      <c r="D215" s="26">
        <v>10200</v>
      </c>
      <c r="E215" s="26">
        <v>13600</v>
      </c>
      <c r="F215" s="34">
        <v>13600</v>
      </c>
      <c r="G215" s="26">
        <v>13600</v>
      </c>
      <c r="H215" s="26">
        <v>11030</v>
      </c>
      <c r="I215" s="26">
        <v>11400</v>
      </c>
      <c r="J215" s="26">
        <v>11400</v>
      </c>
      <c r="K215" s="26">
        <v>11520</v>
      </c>
      <c r="L215" s="26">
        <v>16708.3</v>
      </c>
      <c r="M215" s="26">
        <v>14231.17</v>
      </c>
      <c r="N215" s="26">
        <v>13600.4</v>
      </c>
      <c r="O215" s="26">
        <v>14593.65</v>
      </c>
    </row>
    <row r="216" spans="1:15" x14ac:dyDescent="0.25">
      <c r="A216" s="2" t="s">
        <v>699</v>
      </c>
      <c r="B216" s="7" t="s">
        <v>700</v>
      </c>
      <c r="C216" s="55">
        <v>0</v>
      </c>
      <c r="D216" s="26">
        <v>0</v>
      </c>
      <c r="E216" s="26">
        <v>0</v>
      </c>
      <c r="F216" s="36">
        <v>0</v>
      </c>
      <c r="G216" s="26">
        <v>0</v>
      </c>
      <c r="H216" s="26">
        <v>1753.75</v>
      </c>
      <c r="I216" s="26">
        <v>19129.5</v>
      </c>
      <c r="J216" s="26">
        <v>42054.25</v>
      </c>
      <c r="K216" s="26">
        <v>26534</v>
      </c>
      <c r="L216" s="26">
        <v>0</v>
      </c>
      <c r="M216" s="26">
        <v>0</v>
      </c>
      <c r="N216" s="26">
        <v>0</v>
      </c>
      <c r="O216" s="26">
        <v>0</v>
      </c>
    </row>
    <row r="217" spans="1:15" x14ac:dyDescent="0.25">
      <c r="A217" s="2" t="s">
        <v>560</v>
      </c>
      <c r="B217" s="7" t="s">
        <v>318</v>
      </c>
      <c r="C217" s="55">
        <v>500</v>
      </c>
      <c r="D217" s="26">
        <v>332.11</v>
      </c>
      <c r="E217" s="26">
        <v>500</v>
      </c>
      <c r="F217" s="34">
        <v>500</v>
      </c>
      <c r="G217" s="26">
        <v>997.58</v>
      </c>
      <c r="H217" s="26">
        <v>77.02</v>
      </c>
      <c r="I217" s="26">
        <v>0</v>
      </c>
      <c r="J217" s="26">
        <v>0</v>
      </c>
      <c r="K217" s="26">
        <v>145.41999999999999</v>
      </c>
      <c r="L217" s="26">
        <v>439.91</v>
      </c>
      <c r="M217" s="26">
        <v>792.67</v>
      </c>
      <c r="N217" s="26">
        <v>1676.93</v>
      </c>
      <c r="O217" s="26">
        <v>867.4</v>
      </c>
    </row>
    <row r="218" spans="1:15" x14ac:dyDescent="0.25">
      <c r="A218" s="2" t="s">
        <v>561</v>
      </c>
      <c r="B218" s="7" t="s">
        <v>319</v>
      </c>
      <c r="C218" s="55">
        <v>250</v>
      </c>
      <c r="D218" s="26">
        <v>0</v>
      </c>
      <c r="E218" s="26">
        <f t="shared" ref="E218:E222" si="121">D218/9*12</f>
        <v>0</v>
      </c>
      <c r="F218" s="34">
        <v>250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60</v>
      </c>
      <c r="M218" s="26">
        <v>0</v>
      </c>
      <c r="N218" s="26">
        <v>480.99</v>
      </c>
      <c r="O218" s="26">
        <v>211.25</v>
      </c>
    </row>
    <row r="219" spans="1:15" x14ac:dyDescent="0.25">
      <c r="A219" s="2" t="s">
        <v>562</v>
      </c>
      <c r="B219" s="7" t="s">
        <v>204</v>
      </c>
      <c r="C219" s="55">
        <v>200</v>
      </c>
      <c r="D219" s="26">
        <v>0</v>
      </c>
      <c r="E219" s="26">
        <v>200</v>
      </c>
      <c r="F219" s="34">
        <v>200</v>
      </c>
      <c r="G219" s="26">
        <v>0</v>
      </c>
      <c r="H219" s="26">
        <v>200</v>
      </c>
      <c r="I219" s="26">
        <v>200</v>
      </c>
      <c r="J219" s="26">
        <v>200</v>
      </c>
      <c r="K219" s="26">
        <v>0</v>
      </c>
      <c r="L219" s="26">
        <v>0</v>
      </c>
      <c r="M219" s="26">
        <v>100</v>
      </c>
      <c r="N219" s="26">
        <v>88</v>
      </c>
      <c r="O219" s="26">
        <v>136.5</v>
      </c>
    </row>
    <row r="220" spans="1:15" x14ac:dyDescent="0.25">
      <c r="A220" s="2" t="s">
        <v>563</v>
      </c>
      <c r="B220" s="7" t="s">
        <v>697</v>
      </c>
      <c r="C220" s="55">
        <v>500</v>
      </c>
      <c r="D220" s="26">
        <v>0</v>
      </c>
      <c r="E220" s="26">
        <v>400</v>
      </c>
      <c r="F220" s="34">
        <v>500</v>
      </c>
      <c r="G220" s="26">
        <v>217.5</v>
      </c>
      <c r="H220" s="26">
        <v>0</v>
      </c>
      <c r="I220" s="26">
        <v>0</v>
      </c>
      <c r="J220" s="26">
        <v>0</v>
      </c>
      <c r="K220" s="26">
        <v>156</v>
      </c>
      <c r="L220" s="26">
        <v>0</v>
      </c>
      <c r="M220" s="26">
        <v>0</v>
      </c>
      <c r="N220" s="26">
        <v>0</v>
      </c>
      <c r="O220" s="26">
        <v>0</v>
      </c>
    </row>
    <row r="221" spans="1:15" x14ac:dyDescent="0.25">
      <c r="A221" s="2" t="s">
        <v>564</v>
      </c>
      <c r="B221" s="7" t="s">
        <v>264</v>
      </c>
      <c r="C221" s="55">
        <v>200</v>
      </c>
      <c r="D221" s="26">
        <v>0</v>
      </c>
      <c r="E221" s="26">
        <v>100</v>
      </c>
      <c r="F221" s="34">
        <v>200</v>
      </c>
      <c r="G221" s="26">
        <v>58.49</v>
      </c>
      <c r="H221" s="26">
        <v>66.61</v>
      </c>
      <c r="I221" s="26">
        <v>218.66</v>
      </c>
      <c r="J221" s="26">
        <v>0</v>
      </c>
      <c r="K221" s="26">
        <v>92.5</v>
      </c>
      <c r="L221" s="26">
        <v>24.36</v>
      </c>
      <c r="M221" s="26">
        <v>52.2</v>
      </c>
      <c r="N221" s="26">
        <v>0</v>
      </c>
      <c r="O221" s="26">
        <v>0</v>
      </c>
    </row>
    <row r="222" spans="1:15" x14ac:dyDescent="0.25">
      <c r="A222" s="2" t="s">
        <v>565</v>
      </c>
      <c r="B222" s="7" t="s">
        <v>320</v>
      </c>
      <c r="C222" s="55">
        <v>0</v>
      </c>
      <c r="D222" s="26">
        <v>0</v>
      </c>
      <c r="E222" s="26">
        <f t="shared" si="121"/>
        <v>0</v>
      </c>
      <c r="F222" s="34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</row>
    <row r="223" spans="1:15" x14ac:dyDescent="0.25">
      <c r="B223" s="5" t="s">
        <v>1</v>
      </c>
      <c r="C223" s="30">
        <f t="shared" ref="C223:O223" si="122">SUM(C215:C222)</f>
        <v>15250</v>
      </c>
      <c r="D223" s="30">
        <f t="shared" si="122"/>
        <v>10532.11</v>
      </c>
      <c r="E223" s="30">
        <f t="shared" si="122"/>
        <v>14800</v>
      </c>
      <c r="F223" s="35">
        <f t="shared" si="122"/>
        <v>15250</v>
      </c>
      <c r="G223" s="30">
        <f t="shared" ref="G223:H223" si="123">SUM(G215:G222)</f>
        <v>14873.57</v>
      </c>
      <c r="H223" s="30">
        <f t="shared" si="123"/>
        <v>13127.380000000001</v>
      </c>
      <c r="I223" s="30">
        <f t="shared" ref="I223" si="124">SUM(I215:I222)</f>
        <v>30948.16</v>
      </c>
      <c r="J223" s="30">
        <f t="shared" ref="J223" si="125">SUM(J215:J222)</f>
        <v>53654.25</v>
      </c>
      <c r="K223" s="30">
        <f t="shared" si="122"/>
        <v>38447.919999999998</v>
      </c>
      <c r="L223" s="30">
        <f t="shared" si="122"/>
        <v>17232.57</v>
      </c>
      <c r="M223" s="30">
        <f t="shared" si="122"/>
        <v>15176.04</v>
      </c>
      <c r="N223" s="30">
        <f t="shared" si="122"/>
        <v>15846.32</v>
      </c>
      <c r="O223" s="30">
        <f t="shared" si="122"/>
        <v>15808.8</v>
      </c>
    </row>
    <row r="224" spans="1:15" x14ac:dyDescent="0.25">
      <c r="A224" s="2" t="s">
        <v>566</v>
      </c>
      <c r="B224" s="6" t="s">
        <v>205</v>
      </c>
      <c r="C224" s="26"/>
      <c r="D224" s="26"/>
      <c r="E224" s="26"/>
      <c r="F224" s="34"/>
      <c r="G224" s="26"/>
      <c r="H224" s="26"/>
      <c r="I224" s="26"/>
      <c r="J224" s="26"/>
      <c r="K224" s="26"/>
      <c r="L224" s="26"/>
      <c r="M224" s="26"/>
      <c r="N224" s="26"/>
      <c r="O224" s="26"/>
    </row>
    <row r="225" spans="1:25" x14ac:dyDescent="0.25">
      <c r="A225" s="2" t="s">
        <v>567</v>
      </c>
      <c r="B225" s="7" t="s">
        <v>206</v>
      </c>
      <c r="C225" s="55">
        <v>90000</v>
      </c>
      <c r="D225" s="26">
        <v>69613.81</v>
      </c>
      <c r="E225" s="26">
        <v>91000</v>
      </c>
      <c r="F225" s="34">
        <v>93000</v>
      </c>
      <c r="G225" s="26">
        <v>89930.69</v>
      </c>
      <c r="H225" s="26">
        <v>81902.64</v>
      </c>
      <c r="I225" s="26">
        <v>75387.3</v>
      </c>
      <c r="J225" s="26">
        <v>82742.63</v>
      </c>
      <c r="K225" s="26">
        <v>87670.59</v>
      </c>
      <c r="L225" s="26">
        <v>80655.7</v>
      </c>
      <c r="M225" s="26">
        <v>74922.320000000007</v>
      </c>
      <c r="N225" s="26">
        <v>76671.89</v>
      </c>
      <c r="O225" s="26">
        <v>68189.240000000005</v>
      </c>
    </row>
    <row r="226" spans="1:25" x14ac:dyDescent="0.25">
      <c r="A226" s="2" t="s">
        <v>568</v>
      </c>
      <c r="B226" s="7" t="s">
        <v>29</v>
      </c>
      <c r="C226" s="55">
        <v>5000</v>
      </c>
      <c r="D226" s="26">
        <v>2747.16</v>
      </c>
      <c r="E226" s="26">
        <v>4000</v>
      </c>
      <c r="F226" s="34">
        <v>5000</v>
      </c>
      <c r="G226" s="26">
        <v>3021.98</v>
      </c>
      <c r="H226" s="26">
        <v>3328.39</v>
      </c>
      <c r="I226" s="26">
        <v>3730.68</v>
      </c>
      <c r="J226" s="26">
        <v>1230.1099999999999</v>
      </c>
      <c r="K226" s="26">
        <v>1578.29</v>
      </c>
      <c r="L226" s="26">
        <v>1034.2</v>
      </c>
      <c r="M226" s="26">
        <v>1074.18</v>
      </c>
      <c r="N226" s="26">
        <v>2348.25</v>
      </c>
      <c r="O226" s="26">
        <v>1318.54</v>
      </c>
    </row>
    <row r="227" spans="1:25" x14ac:dyDescent="0.25">
      <c r="A227" s="2" t="s">
        <v>569</v>
      </c>
      <c r="B227" s="7" t="s">
        <v>207</v>
      </c>
      <c r="C227" s="55">
        <v>9500</v>
      </c>
      <c r="D227" s="26">
        <v>5340.21</v>
      </c>
      <c r="E227" s="26">
        <v>8000</v>
      </c>
      <c r="F227" s="34">
        <v>9500</v>
      </c>
      <c r="G227" s="26">
        <v>8463.77</v>
      </c>
      <c r="H227" s="26">
        <v>9771.01</v>
      </c>
      <c r="I227" s="26">
        <v>11652.08</v>
      </c>
      <c r="J227" s="26">
        <v>8551.42</v>
      </c>
      <c r="K227" s="26">
        <v>7659.57</v>
      </c>
      <c r="L227" s="26">
        <v>7217.2</v>
      </c>
      <c r="M227" s="26">
        <v>5901.36</v>
      </c>
      <c r="N227" s="26">
        <v>3835.06</v>
      </c>
      <c r="O227" s="26">
        <v>4405.03</v>
      </c>
    </row>
    <row r="228" spans="1:25" x14ac:dyDescent="0.25">
      <c r="A228" s="2" t="s">
        <v>570</v>
      </c>
      <c r="B228" s="7" t="s">
        <v>321</v>
      </c>
      <c r="C228" s="55">
        <v>13000</v>
      </c>
      <c r="D228" s="26">
        <v>10689.32</v>
      </c>
      <c r="E228" s="26">
        <v>15000</v>
      </c>
      <c r="F228" s="36">
        <v>15000</v>
      </c>
      <c r="G228" s="26">
        <v>13574.65</v>
      </c>
      <c r="H228" s="26">
        <v>11765.18</v>
      </c>
      <c r="I228" s="26">
        <v>7010.15</v>
      </c>
      <c r="J228" s="26">
        <v>16214.02</v>
      </c>
      <c r="K228" s="26">
        <v>8007.42</v>
      </c>
      <c r="L228" s="26">
        <v>6594.59</v>
      </c>
      <c r="M228" s="26">
        <v>12550.35</v>
      </c>
      <c r="N228" s="26">
        <v>13548.29</v>
      </c>
      <c r="O228" s="26">
        <v>9927.19</v>
      </c>
    </row>
    <row r="229" spans="1:25" x14ac:dyDescent="0.25">
      <c r="A229" s="2" t="s">
        <v>571</v>
      </c>
      <c r="B229" s="7" t="s">
        <v>208</v>
      </c>
      <c r="C229" s="55">
        <v>175000</v>
      </c>
      <c r="D229" s="26">
        <v>125869.12</v>
      </c>
      <c r="E229" s="26">
        <v>175000</v>
      </c>
      <c r="F229" s="34">
        <v>185000</v>
      </c>
      <c r="G229" s="26">
        <v>183619.91</v>
      </c>
      <c r="H229" s="26">
        <v>182393.07</v>
      </c>
      <c r="I229" s="26">
        <v>173656.12</v>
      </c>
      <c r="J229" s="26">
        <v>168335.94</v>
      </c>
      <c r="K229" s="26">
        <v>175343.01</v>
      </c>
      <c r="L229" s="26">
        <v>159305.60000000001</v>
      </c>
      <c r="M229" s="26">
        <v>135091.26999999999</v>
      </c>
      <c r="N229" s="26">
        <v>97556</v>
      </c>
      <c r="O229" s="26">
        <v>94978.2</v>
      </c>
    </row>
    <row r="230" spans="1:25" x14ac:dyDescent="0.25">
      <c r="A230" s="2" t="s">
        <v>572</v>
      </c>
      <c r="B230" s="7" t="s">
        <v>30</v>
      </c>
      <c r="C230" s="55">
        <v>0</v>
      </c>
      <c r="D230" s="26">
        <v>0</v>
      </c>
      <c r="E230" s="26">
        <v>0</v>
      </c>
      <c r="F230" s="36">
        <v>0</v>
      </c>
      <c r="G230" s="26">
        <v>0</v>
      </c>
      <c r="H230" s="26">
        <v>0</v>
      </c>
      <c r="I230" s="26">
        <v>0</v>
      </c>
      <c r="J230" s="26">
        <v>5040.83</v>
      </c>
      <c r="K230" s="26">
        <v>83.97</v>
      </c>
      <c r="L230" s="26">
        <v>200000</v>
      </c>
      <c r="M230" s="26">
        <v>0</v>
      </c>
      <c r="N230" s="26">
        <v>0</v>
      </c>
      <c r="O230" s="26">
        <v>0</v>
      </c>
    </row>
    <row r="231" spans="1:25" x14ac:dyDescent="0.25">
      <c r="A231" s="2" t="s">
        <v>573</v>
      </c>
      <c r="B231" s="7" t="s">
        <v>209</v>
      </c>
      <c r="C231" s="55">
        <v>0</v>
      </c>
      <c r="D231" s="26">
        <v>0</v>
      </c>
      <c r="E231" s="26">
        <f t="shared" ref="E231" si="126">D231/10*12</f>
        <v>0</v>
      </c>
      <c r="F231" s="34">
        <v>0</v>
      </c>
      <c r="G231" s="26">
        <v>0</v>
      </c>
      <c r="H231" s="26">
        <v>0</v>
      </c>
      <c r="I231" s="26">
        <v>0</v>
      </c>
      <c r="J231" s="26">
        <v>0</v>
      </c>
      <c r="K231" s="23">
        <v>0</v>
      </c>
      <c r="L231" s="23">
        <v>0</v>
      </c>
      <c r="M231" s="23">
        <v>0</v>
      </c>
      <c r="N231" s="23">
        <v>0</v>
      </c>
      <c r="O231" s="23">
        <v>1892.35</v>
      </c>
    </row>
    <row r="232" spans="1:25" x14ac:dyDescent="0.25">
      <c r="B232" s="5" t="s">
        <v>1</v>
      </c>
      <c r="C232" s="30">
        <f t="shared" ref="C232:O232" si="127">SUM(C225:C231)</f>
        <v>292500</v>
      </c>
      <c r="D232" s="30">
        <f t="shared" si="127"/>
        <v>214259.62</v>
      </c>
      <c r="E232" s="30">
        <f t="shared" si="127"/>
        <v>293000</v>
      </c>
      <c r="F232" s="35">
        <f t="shared" si="127"/>
        <v>307500</v>
      </c>
      <c r="G232" s="30">
        <f t="shared" ref="G232:H232" si="128">SUM(G225:G231)</f>
        <v>298611</v>
      </c>
      <c r="H232" s="30">
        <f t="shared" si="128"/>
        <v>289160.29000000004</v>
      </c>
      <c r="I232" s="30">
        <f t="shared" ref="I232" si="129">SUM(I225:I231)</f>
        <v>271436.32999999996</v>
      </c>
      <c r="J232" s="30">
        <f t="shared" ref="J232" si="130">SUM(J225:J231)</f>
        <v>282114.95</v>
      </c>
      <c r="K232" s="30">
        <f t="shared" si="127"/>
        <v>280342.84999999998</v>
      </c>
      <c r="L232" s="30">
        <f t="shared" si="127"/>
        <v>454807.29</v>
      </c>
      <c r="M232" s="30">
        <f t="shared" si="127"/>
        <v>229539.47999999998</v>
      </c>
      <c r="N232" s="30">
        <f t="shared" si="127"/>
        <v>193959.49</v>
      </c>
      <c r="O232" s="30">
        <f t="shared" si="127"/>
        <v>180710.55000000002</v>
      </c>
    </row>
    <row r="233" spans="1:25" x14ac:dyDescent="0.25">
      <c r="A233" s="2" t="s">
        <v>574</v>
      </c>
      <c r="B233" s="6" t="s">
        <v>210</v>
      </c>
      <c r="C233" s="55">
        <v>0</v>
      </c>
      <c r="D233" s="26">
        <v>0</v>
      </c>
      <c r="E233" s="23">
        <v>0</v>
      </c>
      <c r="F233" s="34">
        <v>0</v>
      </c>
      <c r="G233" s="26">
        <v>0</v>
      </c>
      <c r="H233" s="26">
        <v>3200</v>
      </c>
      <c r="I233" s="26">
        <v>0</v>
      </c>
      <c r="J233" s="26">
        <v>3200</v>
      </c>
      <c r="K233" s="23">
        <v>600</v>
      </c>
      <c r="L233" s="23">
        <v>0</v>
      </c>
      <c r="M233" s="23">
        <v>0</v>
      </c>
      <c r="N233" s="23">
        <v>0</v>
      </c>
      <c r="O233" s="23">
        <v>0</v>
      </c>
      <c r="Y233" s="18">
        <v>1000</v>
      </c>
    </row>
    <row r="234" spans="1:25" x14ac:dyDescent="0.25">
      <c r="B234" s="5" t="s">
        <v>1</v>
      </c>
      <c r="C234" s="30">
        <f t="shared" ref="C234:O234" si="131">SUM(C233)</f>
        <v>0</v>
      </c>
      <c r="D234" s="30">
        <f t="shared" si="131"/>
        <v>0</v>
      </c>
      <c r="E234" s="30">
        <f t="shared" si="131"/>
        <v>0</v>
      </c>
      <c r="F234" s="35">
        <f t="shared" si="131"/>
        <v>0</v>
      </c>
      <c r="G234" s="30">
        <f t="shared" ref="G234:H234" si="132">SUM(G233)</f>
        <v>0</v>
      </c>
      <c r="H234" s="30">
        <f t="shared" si="132"/>
        <v>3200</v>
      </c>
      <c r="I234" s="30">
        <f t="shared" ref="I234" si="133">SUM(I233)</f>
        <v>0</v>
      </c>
      <c r="J234" s="30">
        <f t="shared" ref="J234" si="134">SUM(J233)</f>
        <v>3200</v>
      </c>
      <c r="K234" s="30">
        <f t="shared" si="131"/>
        <v>600</v>
      </c>
      <c r="L234" s="30">
        <f t="shared" si="131"/>
        <v>0</v>
      </c>
      <c r="M234" s="30">
        <f t="shared" si="131"/>
        <v>0</v>
      </c>
      <c r="N234" s="30">
        <f t="shared" si="131"/>
        <v>0</v>
      </c>
      <c r="O234" s="30">
        <f t="shared" si="131"/>
        <v>0</v>
      </c>
    </row>
    <row r="235" spans="1:25" x14ac:dyDescent="0.25">
      <c r="A235" s="2" t="s">
        <v>575</v>
      </c>
      <c r="B235" s="6" t="s">
        <v>211</v>
      </c>
      <c r="C235" s="26"/>
      <c r="D235" s="26"/>
      <c r="E235" s="26"/>
      <c r="F235" s="34"/>
      <c r="G235" s="26"/>
      <c r="H235" s="26"/>
      <c r="I235" s="26"/>
      <c r="J235" s="26"/>
      <c r="K235" s="26"/>
      <c r="L235" s="26"/>
      <c r="M235" s="26"/>
      <c r="N235" s="26"/>
      <c r="O235" s="26"/>
    </row>
    <row r="236" spans="1:25" x14ac:dyDescent="0.25">
      <c r="A236" s="2" t="s">
        <v>576</v>
      </c>
      <c r="B236" s="7" t="s">
        <v>212</v>
      </c>
      <c r="C236" s="55">
        <v>137500</v>
      </c>
      <c r="D236" s="26">
        <v>125623</v>
      </c>
      <c r="E236" s="26">
        <f>D236</f>
        <v>125623</v>
      </c>
      <c r="F236" s="34">
        <v>149000</v>
      </c>
      <c r="G236" s="26">
        <v>113403</v>
      </c>
      <c r="H236" s="26">
        <v>89262</v>
      </c>
      <c r="I236" s="26">
        <v>77962.75</v>
      </c>
      <c r="J236" s="26">
        <v>93736</v>
      </c>
      <c r="K236" s="26">
        <v>83610</v>
      </c>
      <c r="L236" s="26">
        <v>97805</v>
      </c>
      <c r="M236" s="26">
        <v>162387</v>
      </c>
      <c r="N236" s="26">
        <v>151079</v>
      </c>
      <c r="O236" s="26">
        <v>158859.5</v>
      </c>
      <c r="P236" s="18">
        <v>5000</v>
      </c>
    </row>
    <row r="237" spans="1:25" x14ac:dyDescent="0.25">
      <c r="A237" s="2" t="s">
        <v>577</v>
      </c>
      <c r="B237" s="7" t="s">
        <v>343</v>
      </c>
      <c r="C237" s="55">
        <v>58500</v>
      </c>
      <c r="D237" s="26">
        <v>66243</v>
      </c>
      <c r="E237" s="26">
        <f>D237</f>
        <v>66243</v>
      </c>
      <c r="F237" s="34">
        <v>67000</v>
      </c>
      <c r="G237" s="26">
        <v>57081</v>
      </c>
      <c r="H237" s="26">
        <v>50106</v>
      </c>
      <c r="I237" s="26">
        <v>48062</v>
      </c>
      <c r="J237" s="26">
        <v>46653</v>
      </c>
      <c r="K237" s="26">
        <v>39178</v>
      </c>
      <c r="L237" s="26">
        <v>32598</v>
      </c>
      <c r="M237" s="26">
        <v>0</v>
      </c>
      <c r="N237" s="26">
        <v>0</v>
      </c>
      <c r="O237" s="26">
        <v>0</v>
      </c>
      <c r="Q237" s="18">
        <v>5000</v>
      </c>
    </row>
    <row r="238" spans="1:25" x14ac:dyDescent="0.25">
      <c r="A238" s="2" t="s">
        <v>578</v>
      </c>
      <c r="B238" s="7" t="s">
        <v>213</v>
      </c>
      <c r="C238" s="55">
        <v>93000</v>
      </c>
      <c r="D238" s="26">
        <v>80193.17</v>
      </c>
      <c r="E238" s="26">
        <v>99000</v>
      </c>
      <c r="F238" s="36">
        <v>102000</v>
      </c>
      <c r="G238" s="26">
        <v>90674.52</v>
      </c>
      <c r="H238" s="26">
        <v>87309.07</v>
      </c>
      <c r="I238" s="26">
        <v>86149.8</v>
      </c>
      <c r="J238" s="26">
        <v>89089.279999999999</v>
      </c>
      <c r="K238" s="26">
        <v>77584.78</v>
      </c>
      <c r="L238" s="26">
        <v>74432.91</v>
      </c>
      <c r="M238" s="26">
        <v>70688.91</v>
      </c>
      <c r="N238" s="26">
        <v>69978.13</v>
      </c>
      <c r="O238" s="26">
        <v>62143.24</v>
      </c>
    </row>
    <row r="239" spans="1:25" x14ac:dyDescent="0.25">
      <c r="A239" s="2" t="s">
        <v>579</v>
      </c>
      <c r="B239" s="7" t="s">
        <v>214</v>
      </c>
      <c r="C239" s="55">
        <v>100000</v>
      </c>
      <c r="D239" s="26">
        <v>70369.490000000005</v>
      </c>
      <c r="E239" s="26">
        <v>92000</v>
      </c>
      <c r="F239" s="36">
        <v>95000</v>
      </c>
      <c r="G239" s="26">
        <v>101185.2</v>
      </c>
      <c r="H239" s="26">
        <v>75097.16</v>
      </c>
      <c r="I239" s="26">
        <v>78323.08</v>
      </c>
      <c r="J239" s="26">
        <v>83446.45</v>
      </c>
      <c r="K239" s="26">
        <v>81918.97</v>
      </c>
      <c r="L239" s="26">
        <v>95025.8</v>
      </c>
      <c r="M239" s="26">
        <v>149312.49</v>
      </c>
      <c r="N239" s="26">
        <v>82189.3</v>
      </c>
      <c r="O239" s="26">
        <v>101648.09</v>
      </c>
    </row>
    <row r="240" spans="1:25" x14ac:dyDescent="0.25">
      <c r="A240" s="2" t="s">
        <v>580</v>
      </c>
      <c r="B240" s="7" t="s">
        <v>215</v>
      </c>
      <c r="C240" s="55">
        <v>1000</v>
      </c>
      <c r="D240" s="26">
        <v>0</v>
      </c>
      <c r="E240" s="26">
        <v>500</v>
      </c>
      <c r="F240" s="34">
        <v>1000</v>
      </c>
      <c r="G240" s="26">
        <v>0</v>
      </c>
      <c r="H240" s="26">
        <v>51.38</v>
      </c>
      <c r="I240" s="26">
        <v>470.34</v>
      </c>
      <c r="J240" s="26">
        <v>0</v>
      </c>
      <c r="K240" s="26">
        <v>431.13</v>
      </c>
      <c r="L240" s="26">
        <v>0</v>
      </c>
      <c r="M240" s="26">
        <v>22723.5</v>
      </c>
      <c r="N240" s="26">
        <v>0</v>
      </c>
      <c r="O240" s="26">
        <v>2489.4699999999998</v>
      </c>
    </row>
    <row r="241" spans="1:27" x14ac:dyDescent="0.25">
      <c r="A241" s="2" t="s">
        <v>581</v>
      </c>
      <c r="B241" s="7" t="s">
        <v>216</v>
      </c>
      <c r="C241" s="55">
        <v>500000</v>
      </c>
      <c r="D241" s="26">
        <v>418761.09</v>
      </c>
      <c r="E241" s="26">
        <v>500000</v>
      </c>
      <c r="F241" s="48">
        <v>520000</v>
      </c>
      <c r="G241" s="26">
        <v>511336.51</v>
      </c>
      <c r="H241" s="26">
        <v>424113.85</v>
      </c>
      <c r="I241" s="26">
        <v>391875.99</v>
      </c>
      <c r="J241" s="26">
        <v>356817.77</v>
      </c>
      <c r="K241" s="26">
        <v>324797.71000000002</v>
      </c>
      <c r="L241" s="26">
        <v>349105.23</v>
      </c>
      <c r="M241" s="26">
        <v>335477.27</v>
      </c>
      <c r="N241" s="26">
        <v>303524.42</v>
      </c>
      <c r="O241" s="26">
        <v>227439.39</v>
      </c>
    </row>
    <row r="242" spans="1:27" x14ac:dyDescent="0.25">
      <c r="A242" s="2" t="s">
        <v>582</v>
      </c>
      <c r="B242" s="7" t="s">
        <v>27</v>
      </c>
      <c r="C242" s="55">
        <v>18000</v>
      </c>
      <c r="D242" s="26">
        <v>13400</v>
      </c>
      <c r="E242" s="26">
        <v>17000</v>
      </c>
      <c r="F242" s="57">
        <v>18000</v>
      </c>
      <c r="G242" s="26">
        <v>15857.14</v>
      </c>
      <c r="H242" s="26">
        <v>16902.86</v>
      </c>
      <c r="I242" s="26">
        <v>18354.29</v>
      </c>
      <c r="J242" s="26">
        <v>10669.51</v>
      </c>
      <c r="K242" s="26">
        <v>3018.8</v>
      </c>
      <c r="L242" s="26">
        <v>8671.9599999999991</v>
      </c>
      <c r="M242" s="26">
        <v>9041.2099999999991</v>
      </c>
      <c r="N242" s="26">
        <v>0</v>
      </c>
      <c r="O242" s="26">
        <v>0</v>
      </c>
    </row>
    <row r="243" spans="1:27" x14ac:dyDescent="0.25">
      <c r="A243" s="2" t="s">
        <v>583</v>
      </c>
      <c r="B243" s="7" t="s">
        <v>217</v>
      </c>
      <c r="C243" s="55">
        <v>1500</v>
      </c>
      <c r="D243" s="26">
        <v>866.5</v>
      </c>
      <c r="E243" s="26">
        <v>1200</v>
      </c>
      <c r="F243" s="34">
        <v>1500</v>
      </c>
      <c r="G243" s="26">
        <v>735.94</v>
      </c>
      <c r="H243" s="26">
        <v>2300.5</v>
      </c>
      <c r="I243" s="26">
        <v>1896.77</v>
      </c>
      <c r="J243" s="26">
        <v>1045.98</v>
      </c>
      <c r="K243" s="26">
        <v>382.25</v>
      </c>
      <c r="L243" s="26">
        <v>1501.7</v>
      </c>
      <c r="M243" s="26">
        <v>1904</v>
      </c>
      <c r="N243" s="26">
        <v>1586.6</v>
      </c>
      <c r="O243" s="26">
        <v>1413.18</v>
      </c>
    </row>
    <row r="244" spans="1:27" x14ac:dyDescent="0.25">
      <c r="A244" s="2" t="s">
        <v>584</v>
      </c>
      <c r="B244" s="7" t="s">
        <v>218</v>
      </c>
      <c r="C244" s="55">
        <v>0</v>
      </c>
      <c r="D244" s="26">
        <v>0</v>
      </c>
      <c r="E244" s="26">
        <f t="shared" ref="E244" si="135">D244/9*12</f>
        <v>0</v>
      </c>
      <c r="F244" s="34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324.24</v>
      </c>
      <c r="M244" s="26">
        <v>1058.04</v>
      </c>
      <c r="N244" s="26">
        <v>1101.07</v>
      </c>
      <c r="O244" s="26">
        <v>0</v>
      </c>
    </row>
    <row r="245" spans="1:27" x14ac:dyDescent="0.25">
      <c r="A245" s="2" t="s">
        <v>585</v>
      </c>
      <c r="B245" s="7" t="s">
        <v>219</v>
      </c>
      <c r="C245" s="55">
        <v>913</v>
      </c>
      <c r="D245" s="26">
        <v>384.04</v>
      </c>
      <c r="E245" s="26">
        <v>385</v>
      </c>
      <c r="F245" s="34">
        <v>0</v>
      </c>
      <c r="G245" s="26">
        <v>807.52</v>
      </c>
      <c r="H245" s="26">
        <v>769.63</v>
      </c>
      <c r="I245" s="26">
        <v>1619.64</v>
      </c>
      <c r="J245" s="26">
        <v>1559.05</v>
      </c>
      <c r="K245" s="26">
        <v>347.14</v>
      </c>
      <c r="L245" s="26">
        <v>114.94</v>
      </c>
      <c r="M245" s="26">
        <v>237.17</v>
      </c>
      <c r="N245" s="26">
        <v>392.51</v>
      </c>
      <c r="O245" s="26">
        <v>378.43</v>
      </c>
    </row>
    <row r="246" spans="1:27" x14ac:dyDescent="0.25">
      <c r="B246" s="5" t="s">
        <v>1</v>
      </c>
      <c r="C246" s="30">
        <f t="shared" ref="C246:O246" si="136">SUM(C236:C245)</f>
        <v>910413</v>
      </c>
      <c r="D246" s="30">
        <f t="shared" si="136"/>
        <v>775840.29</v>
      </c>
      <c r="E246" s="30">
        <f t="shared" si="136"/>
        <v>901951</v>
      </c>
      <c r="F246" s="35">
        <f t="shared" si="136"/>
        <v>953500</v>
      </c>
      <c r="G246" s="30">
        <f t="shared" ref="G246:I246" si="137">SUM(G236:G245)</f>
        <v>891080.83</v>
      </c>
      <c r="H246" s="30">
        <f t="shared" si="137"/>
        <v>745912.45</v>
      </c>
      <c r="I246" s="30">
        <f t="shared" si="137"/>
        <v>704714.66</v>
      </c>
      <c r="J246" s="30">
        <f t="shared" ref="J246" si="138">SUM(J236:J245)</f>
        <v>683017.04</v>
      </c>
      <c r="K246" s="30">
        <f t="shared" si="136"/>
        <v>611268.78000000014</v>
      </c>
      <c r="L246" s="30">
        <f t="shared" si="136"/>
        <v>659579.7799999998</v>
      </c>
      <c r="M246" s="30">
        <f t="shared" si="136"/>
        <v>752829.59000000008</v>
      </c>
      <c r="N246" s="30">
        <f t="shared" si="136"/>
        <v>609851.02999999991</v>
      </c>
      <c r="O246" s="30">
        <f t="shared" si="136"/>
        <v>554371.30000000005</v>
      </c>
    </row>
    <row r="247" spans="1:27" x14ac:dyDescent="0.25">
      <c r="A247" s="2" t="s">
        <v>586</v>
      </c>
      <c r="B247" s="6" t="s">
        <v>220</v>
      </c>
      <c r="C247" s="26">
        <v>0</v>
      </c>
      <c r="D247" s="26">
        <v>0</v>
      </c>
      <c r="E247" s="26">
        <f>SUM(C247-D247)</f>
        <v>0</v>
      </c>
      <c r="F247" s="34">
        <v>0</v>
      </c>
      <c r="G247" s="26"/>
      <c r="H247" s="26">
        <v>0</v>
      </c>
      <c r="I247" s="26">
        <v>0</v>
      </c>
      <c r="J247" s="26">
        <v>0</v>
      </c>
      <c r="K247" s="26">
        <v>0</v>
      </c>
      <c r="L247" s="26">
        <f>SUM(E247-F247)</f>
        <v>0</v>
      </c>
      <c r="M247" s="26">
        <v>0</v>
      </c>
      <c r="N247" s="26">
        <v>0</v>
      </c>
      <c r="O247" s="26">
        <v>45000</v>
      </c>
    </row>
    <row r="248" spans="1:27" x14ac:dyDescent="0.25">
      <c r="B248" s="5" t="s">
        <v>1</v>
      </c>
      <c r="C248" s="30">
        <f t="shared" ref="C248:O248" si="139">SUM(C247)</f>
        <v>0</v>
      </c>
      <c r="D248" s="30">
        <f t="shared" si="139"/>
        <v>0</v>
      </c>
      <c r="E248" s="30">
        <f t="shared" si="139"/>
        <v>0</v>
      </c>
      <c r="F248" s="35">
        <f t="shared" si="139"/>
        <v>0</v>
      </c>
      <c r="G248" s="30">
        <f t="shared" ref="G248:I248" si="140">SUM(G247)</f>
        <v>0</v>
      </c>
      <c r="H248" s="30">
        <f t="shared" si="140"/>
        <v>0</v>
      </c>
      <c r="I248" s="30">
        <f t="shared" si="140"/>
        <v>0</v>
      </c>
      <c r="J248" s="30">
        <f t="shared" ref="J248" si="141">SUM(J247)</f>
        <v>0</v>
      </c>
      <c r="K248" s="30">
        <f t="shared" si="139"/>
        <v>0</v>
      </c>
      <c r="L248" s="30">
        <f t="shared" si="139"/>
        <v>0</v>
      </c>
      <c r="M248" s="30">
        <f t="shared" si="139"/>
        <v>0</v>
      </c>
      <c r="N248" s="30">
        <f t="shared" si="139"/>
        <v>0</v>
      </c>
      <c r="O248" s="30">
        <f t="shared" si="139"/>
        <v>45000</v>
      </c>
    </row>
    <row r="249" spans="1:27" x14ac:dyDescent="0.25">
      <c r="A249" s="2" t="s">
        <v>587</v>
      </c>
      <c r="B249" s="6" t="s">
        <v>371</v>
      </c>
      <c r="C249" s="55">
        <v>20000</v>
      </c>
      <c r="D249" s="26">
        <v>0</v>
      </c>
      <c r="E249" s="26">
        <v>20000</v>
      </c>
      <c r="F249" s="34">
        <v>20000</v>
      </c>
      <c r="G249" s="26">
        <v>20000</v>
      </c>
      <c r="H249" s="26">
        <v>20000</v>
      </c>
      <c r="I249" s="26">
        <v>20000</v>
      </c>
      <c r="J249" s="26">
        <v>20000</v>
      </c>
      <c r="K249" s="26">
        <v>20000</v>
      </c>
      <c r="L249" s="26">
        <f>SUM(E249-F249)</f>
        <v>0</v>
      </c>
      <c r="M249" s="26">
        <v>20000</v>
      </c>
      <c r="N249" s="26">
        <v>20000</v>
      </c>
      <c r="O249" s="26">
        <v>93750</v>
      </c>
    </row>
    <row r="250" spans="1:27" x14ac:dyDescent="0.25">
      <c r="A250" s="2" t="s">
        <v>588</v>
      </c>
      <c r="B250" s="6" t="s">
        <v>372</v>
      </c>
      <c r="C250" s="55">
        <v>3400</v>
      </c>
      <c r="D250" s="26">
        <v>1700</v>
      </c>
      <c r="E250" s="26">
        <v>3400</v>
      </c>
      <c r="F250" s="34">
        <v>3120</v>
      </c>
      <c r="G250" s="26">
        <v>3600</v>
      </c>
      <c r="H250" s="26">
        <v>3770</v>
      </c>
      <c r="I250" s="26">
        <v>3910</v>
      </c>
      <c r="J250" s="26">
        <v>4030</v>
      </c>
      <c r="K250" s="26">
        <v>4049.69</v>
      </c>
      <c r="L250" s="26">
        <v>958</v>
      </c>
      <c r="M250" s="26">
        <v>1916</v>
      </c>
      <c r="N250" s="26">
        <v>2874</v>
      </c>
      <c r="O250" s="26">
        <v>11700.25</v>
      </c>
    </row>
    <row r="251" spans="1:27" x14ac:dyDescent="0.25">
      <c r="A251" s="2" t="s">
        <v>765</v>
      </c>
      <c r="B251" s="6" t="s">
        <v>714</v>
      </c>
      <c r="C251" s="55">
        <v>90000</v>
      </c>
      <c r="D251" s="26">
        <v>9943.75</v>
      </c>
      <c r="E251" s="26">
        <v>89887.5</v>
      </c>
      <c r="F251" s="34">
        <v>92437.5</v>
      </c>
      <c r="G251" s="26">
        <v>92337.5</v>
      </c>
      <c r="H251" s="26">
        <v>94612.5</v>
      </c>
      <c r="I251" s="26">
        <v>87734.13</v>
      </c>
      <c r="J251" s="26">
        <v>0</v>
      </c>
      <c r="K251" s="26"/>
      <c r="L251" s="26"/>
      <c r="M251" s="26"/>
      <c r="N251" s="26"/>
      <c r="O251" s="26"/>
    </row>
    <row r="252" spans="1:27" x14ac:dyDescent="0.25">
      <c r="B252" s="5" t="s">
        <v>1</v>
      </c>
      <c r="C252" s="30">
        <f>SUM(C249:C251)</f>
        <v>113400</v>
      </c>
      <c r="D252" s="30">
        <f>SUM(D249:D251)</f>
        <v>11643.75</v>
      </c>
      <c r="E252" s="30">
        <f>SUM(E249:E251)</f>
        <v>113287.5</v>
      </c>
      <c r="F252" s="35">
        <f>SUM(F249:F251)</f>
        <v>115557.5</v>
      </c>
      <c r="G252" s="30">
        <f>SUM(G249:G251)</f>
        <v>115937.5</v>
      </c>
      <c r="H252" s="30">
        <f>SUM(H249:H251)</f>
        <v>118382.5</v>
      </c>
      <c r="I252" s="30">
        <f>SUM(I249:I251)</f>
        <v>111644.13</v>
      </c>
      <c r="J252" s="30">
        <f>SUM(J249:J251)</f>
        <v>24030</v>
      </c>
      <c r="K252" s="30">
        <f t="shared" ref="K252:O252" si="142">SUM(K249:K250)</f>
        <v>24049.69</v>
      </c>
      <c r="L252" s="30">
        <f t="shared" si="142"/>
        <v>958</v>
      </c>
      <c r="M252" s="30">
        <f t="shared" si="142"/>
        <v>21916</v>
      </c>
      <c r="N252" s="30">
        <f t="shared" si="142"/>
        <v>22874</v>
      </c>
      <c r="O252" s="30">
        <f t="shared" si="142"/>
        <v>105450.25</v>
      </c>
    </row>
    <row r="253" spans="1:27" s="4" customFormat="1" x14ac:dyDescent="0.25">
      <c r="A253" s="2" t="s">
        <v>589</v>
      </c>
      <c r="B253" s="6" t="s">
        <v>221</v>
      </c>
      <c r="C253" s="26">
        <v>0</v>
      </c>
      <c r="D253" s="26">
        <v>0</v>
      </c>
      <c r="E253" s="26">
        <v>0</v>
      </c>
      <c r="F253" s="37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f>SUM(E253-F253)</f>
        <v>0</v>
      </c>
      <c r="M253" s="26">
        <v>0</v>
      </c>
      <c r="N253" s="26">
        <v>0</v>
      </c>
      <c r="O253" s="26">
        <v>189126.95</v>
      </c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</row>
    <row r="254" spans="1:27" x14ac:dyDescent="0.25">
      <c r="B254" s="5" t="s">
        <v>1</v>
      </c>
      <c r="C254" s="30">
        <f t="shared" ref="C254:O254" si="143">SUM(C253)</f>
        <v>0</v>
      </c>
      <c r="D254" s="30">
        <f t="shared" si="143"/>
        <v>0</v>
      </c>
      <c r="E254" s="30">
        <f t="shared" si="143"/>
        <v>0</v>
      </c>
      <c r="F254" s="35">
        <f t="shared" si="143"/>
        <v>0</v>
      </c>
      <c r="G254" s="30">
        <f t="shared" ref="G254:H254" si="144">SUM(G253)</f>
        <v>0</v>
      </c>
      <c r="H254" s="30">
        <f t="shared" si="144"/>
        <v>0</v>
      </c>
      <c r="I254" s="30">
        <f t="shared" ref="I254" si="145">SUM(I253)</f>
        <v>0</v>
      </c>
      <c r="J254" s="30">
        <f t="shared" ref="J254" si="146">SUM(J253)</f>
        <v>0</v>
      </c>
      <c r="K254" s="30">
        <f t="shared" si="143"/>
        <v>0</v>
      </c>
      <c r="L254" s="30">
        <f t="shared" si="143"/>
        <v>0</v>
      </c>
      <c r="M254" s="30">
        <f t="shared" si="143"/>
        <v>0</v>
      </c>
      <c r="N254" s="30">
        <f t="shared" si="143"/>
        <v>0</v>
      </c>
      <c r="O254" s="30">
        <f t="shared" si="143"/>
        <v>189126.95</v>
      </c>
    </row>
    <row r="255" spans="1:27" ht="16.5" thickBot="1" x14ac:dyDescent="0.3">
      <c r="B255" s="40" t="s">
        <v>59</v>
      </c>
      <c r="C255" s="28">
        <f t="shared" ref="C255:O255" si="147">SUM(C9+C23+C29+C40+C43+C57+C63+C66+C70+C88+C93+C95+C97+C99+C101+C103+C123+C127+C138+C140+C142+C165+C172+C174+C176+C191+C199+C204+C206+C213+C223+C232+C234+C246+C248+C252+C254)</f>
        <v>3339366</v>
      </c>
      <c r="D255" s="28">
        <f t="shared" si="147"/>
        <v>2499912.0000000005</v>
      </c>
      <c r="E255" s="28">
        <f t="shared" si="147"/>
        <v>3173358.74</v>
      </c>
      <c r="F255" s="38">
        <f t="shared" si="147"/>
        <v>3411500</v>
      </c>
      <c r="G255" s="28">
        <f>SUM(G9+G23+G29+G40+G43+G57+G63+G66+G70+G88+G93+G95+G97+G99+G101+G103+G123+G127+G138+G140+G142+G165+G172+G174+G176+G191+G199+G204+G206+G213+G223+G232+G234+G246+G248+G252+G254)</f>
        <v>3028820.2</v>
      </c>
      <c r="H255" s="28">
        <f>SUM(H9+H23+H29+H40+H43+H57+H63+H66+H70+H88+H93+H95+H97+H99+H101+H103+H123+H127+H138+H140+H142+H165+H172+H174+H176+H191+H199+H204+H206+H213+H223+H232+H234+H246+H248+H252+H254)</f>
        <v>2823310.01</v>
      </c>
      <c r="I255" s="28">
        <f>SUM(I9+I23+I29+I40+I43+I57+I63+I66+I70+I88+I93+I95+I97+I99+I101+I103+I123+I127+I138+I140+I142+I165+I172+I174+I176+I191+I199+I204+I206+I213+I223+I232+I234+I246+I248+I252+I254)</f>
        <v>2789956.3499999996</v>
      </c>
      <c r="J255" s="28">
        <f t="shared" ref="J255" si="148">SUM(J9+J23+J29+J40+J43+J57+J63+J66+J70+J88+J93+J95+J97+J99+J101+J103+J123+J127+J138+J140+J142+J165+J172+J174+J176+J191+J199+J204+J206+J213+J223+J232+J234+J246+J248+J252+J254)</f>
        <v>2652202.58</v>
      </c>
      <c r="K255" s="28">
        <f t="shared" si="147"/>
        <v>2506873.27</v>
      </c>
      <c r="L255" s="28">
        <f t="shared" si="147"/>
        <v>2834668.6399999997</v>
      </c>
      <c r="M255" s="28">
        <f t="shared" si="147"/>
        <v>2535628.8000000007</v>
      </c>
      <c r="N255" s="28">
        <f t="shared" si="147"/>
        <v>2465000.33</v>
      </c>
      <c r="O255" s="28">
        <f t="shared" si="147"/>
        <v>2425926.75</v>
      </c>
    </row>
    <row r="256" spans="1:27" x14ac:dyDescent="0.25">
      <c r="B256" s="6"/>
      <c r="G256" s="2"/>
      <c r="H256" s="2"/>
      <c r="I256" s="2"/>
    </row>
    <row r="257" spans="1:27" x14ac:dyDescent="0.25">
      <c r="B257" s="7"/>
      <c r="G257" s="2"/>
      <c r="H257" s="2"/>
      <c r="I257" s="2"/>
    </row>
    <row r="258" spans="1:27" s="4" customFormat="1" x14ac:dyDescent="0.25">
      <c r="B258" s="7"/>
      <c r="E258" s="2"/>
      <c r="F258" s="21"/>
      <c r="K258" s="2"/>
      <c r="L258" s="2"/>
      <c r="M258" s="2"/>
      <c r="N258" s="2"/>
      <c r="O258" s="2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 spans="1:27" ht="21" thickBot="1" x14ac:dyDescent="0.35">
      <c r="B259" s="1" t="s">
        <v>55</v>
      </c>
      <c r="G259" s="2"/>
      <c r="H259" s="2"/>
      <c r="I259" s="2"/>
    </row>
    <row r="260" spans="1:27" ht="31.5" x14ac:dyDescent="0.25">
      <c r="B260" s="5" t="s">
        <v>0</v>
      </c>
      <c r="C260" s="19" t="str">
        <f>C3</f>
        <v>2026 Original Budget</v>
      </c>
      <c r="D260" s="14" t="str">
        <f>D3</f>
        <v>2026 Actual to 3/10/26</v>
      </c>
      <c r="E260" s="14" t="str">
        <f>E3</f>
        <v>2026 Full Year Estimate</v>
      </c>
      <c r="F260" s="33" t="str">
        <f>F3</f>
        <v>2027 Full Year Estimate</v>
      </c>
      <c r="G260" s="22" t="str">
        <f>G3</f>
        <v>2025 Actual</v>
      </c>
      <c r="H260" s="19" t="str">
        <f>H3</f>
        <v>2024 Actual</v>
      </c>
      <c r="I260" s="19" t="str">
        <f>I3</f>
        <v>2023 Actual</v>
      </c>
      <c r="J260" s="19" t="str">
        <f>J3</f>
        <v>2022 Actual</v>
      </c>
      <c r="K260" s="19" t="s">
        <v>703</v>
      </c>
      <c r="L260" s="19" t="s">
        <v>487</v>
      </c>
      <c r="M260" s="22" t="s">
        <v>273</v>
      </c>
      <c r="N260" s="19" t="s">
        <v>267</v>
      </c>
      <c r="O260" s="19" t="s">
        <v>269</v>
      </c>
      <c r="P260" s="10" t="s">
        <v>349</v>
      </c>
      <c r="Q260" s="10" t="s">
        <v>350</v>
      </c>
    </row>
    <row r="261" spans="1:27" x14ac:dyDescent="0.25">
      <c r="A261" s="2" t="s">
        <v>655</v>
      </c>
      <c r="B261" s="6" t="s">
        <v>223</v>
      </c>
      <c r="E261" s="12"/>
      <c r="F261" s="34"/>
      <c r="G261" s="2"/>
      <c r="H261" s="2"/>
      <c r="I261" s="2"/>
      <c r="K261" s="12"/>
      <c r="L261" s="12"/>
      <c r="M261" s="12"/>
      <c r="N261" s="12"/>
      <c r="O261" s="12"/>
    </row>
    <row r="262" spans="1:27" x14ac:dyDescent="0.25">
      <c r="A262" s="2" t="s">
        <v>590</v>
      </c>
      <c r="B262" s="7" t="s">
        <v>123</v>
      </c>
      <c r="C262" s="55">
        <v>11500</v>
      </c>
      <c r="D262" s="26">
        <v>8858.4</v>
      </c>
      <c r="E262" s="26">
        <v>11500</v>
      </c>
      <c r="F262" s="34">
        <v>11800</v>
      </c>
      <c r="G262" s="26">
        <v>11277.13</v>
      </c>
      <c r="H262" s="26">
        <v>10500</v>
      </c>
      <c r="I262" s="26">
        <v>10200</v>
      </c>
      <c r="J262" s="26">
        <v>10027.549999999999</v>
      </c>
      <c r="K262" s="26">
        <v>9791.75</v>
      </c>
      <c r="L262" s="26">
        <v>11068.56</v>
      </c>
      <c r="M262" s="26">
        <v>9044.7800000000007</v>
      </c>
      <c r="N262" s="26">
        <v>11348.24</v>
      </c>
      <c r="O262" s="26">
        <v>7763.12</v>
      </c>
    </row>
    <row r="263" spans="1:27" x14ac:dyDescent="0.25">
      <c r="A263" s="2" t="s">
        <v>591</v>
      </c>
      <c r="B263" s="7" t="s">
        <v>8</v>
      </c>
      <c r="C263" s="55">
        <v>43750</v>
      </c>
      <c r="D263" s="26">
        <v>33006.78</v>
      </c>
      <c r="E263" s="26">
        <v>43750</v>
      </c>
      <c r="F263" s="34">
        <v>45000</v>
      </c>
      <c r="G263" s="26">
        <v>43365.75</v>
      </c>
      <c r="H263" s="26">
        <v>38642.74</v>
      </c>
      <c r="I263" s="26">
        <v>42664.66</v>
      </c>
      <c r="J263" s="26">
        <v>43571.23</v>
      </c>
      <c r="K263" s="26">
        <v>33233.93</v>
      </c>
      <c r="L263" s="26">
        <v>42159.6</v>
      </c>
      <c r="M263" s="26">
        <v>44308.31</v>
      </c>
      <c r="N263" s="26">
        <v>47182.74</v>
      </c>
      <c r="O263" s="26">
        <v>37953.78</v>
      </c>
    </row>
    <row r="264" spans="1:27" x14ac:dyDescent="0.25">
      <c r="A264" s="2" t="s">
        <v>593</v>
      </c>
      <c r="B264" s="7" t="s">
        <v>224</v>
      </c>
      <c r="C264" s="55">
        <v>0</v>
      </c>
      <c r="D264" s="26">
        <v>0</v>
      </c>
      <c r="E264" s="26">
        <f t="shared" ref="E264:E272" si="149">D264/10*12</f>
        <v>0</v>
      </c>
      <c r="F264" s="34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15435.69</v>
      </c>
      <c r="O264" s="26">
        <v>13895.09</v>
      </c>
    </row>
    <row r="265" spans="1:27" x14ac:dyDescent="0.25">
      <c r="A265" s="2" t="s">
        <v>592</v>
      </c>
      <c r="B265" s="7" t="s">
        <v>31</v>
      </c>
      <c r="C265" s="55">
        <v>550</v>
      </c>
      <c r="D265" s="26">
        <v>499</v>
      </c>
      <c r="E265" s="26">
        <v>500</v>
      </c>
      <c r="F265" s="36">
        <v>550</v>
      </c>
      <c r="G265" s="26">
        <v>475</v>
      </c>
      <c r="H265" s="26">
        <v>470</v>
      </c>
      <c r="I265" s="26">
        <v>525</v>
      </c>
      <c r="J265" s="26">
        <v>521</v>
      </c>
      <c r="K265" s="26">
        <v>621</v>
      </c>
      <c r="L265" s="26">
        <v>461</v>
      </c>
      <c r="M265" s="26">
        <v>620.5</v>
      </c>
      <c r="N265" s="26">
        <v>0</v>
      </c>
      <c r="O265" s="26">
        <v>257.52999999999997</v>
      </c>
    </row>
    <row r="266" spans="1:27" x14ac:dyDescent="0.25">
      <c r="A266" s="2" t="s">
        <v>594</v>
      </c>
      <c r="B266" s="7" t="s">
        <v>225</v>
      </c>
      <c r="C266" s="55">
        <v>200</v>
      </c>
      <c r="D266" s="26">
        <v>0</v>
      </c>
      <c r="E266" s="26">
        <f t="shared" si="149"/>
        <v>0</v>
      </c>
      <c r="F266" s="36">
        <v>200</v>
      </c>
      <c r="G266" s="26">
        <v>0</v>
      </c>
      <c r="H266" s="26">
        <v>522</v>
      </c>
      <c r="I266" s="26">
        <v>890.01</v>
      </c>
      <c r="J266" s="26">
        <v>933.44</v>
      </c>
      <c r="K266" s="26">
        <v>0</v>
      </c>
      <c r="L266" s="26">
        <v>566</v>
      </c>
      <c r="M266" s="26">
        <v>3830.6</v>
      </c>
      <c r="N266" s="26">
        <v>0</v>
      </c>
      <c r="O266" s="26">
        <v>603.64</v>
      </c>
    </row>
    <row r="267" spans="1:27" x14ac:dyDescent="0.25">
      <c r="A267" s="2" t="s">
        <v>595</v>
      </c>
      <c r="B267" s="7" t="s">
        <v>32</v>
      </c>
      <c r="C267" s="55">
        <v>1500</v>
      </c>
      <c r="D267" s="26">
        <v>562.9</v>
      </c>
      <c r="E267" s="26">
        <v>1500</v>
      </c>
      <c r="F267" s="36">
        <v>1000</v>
      </c>
      <c r="G267" s="26">
        <v>1000</v>
      </c>
      <c r="H267" s="26">
        <v>750</v>
      </c>
      <c r="I267" s="26">
        <v>1500</v>
      </c>
      <c r="J267" s="26">
        <v>1175</v>
      </c>
      <c r="K267" s="26">
        <v>750</v>
      </c>
      <c r="L267" s="26">
        <v>1000</v>
      </c>
      <c r="M267" s="26">
        <v>2000</v>
      </c>
      <c r="N267" s="26">
        <v>0</v>
      </c>
      <c r="O267" s="26">
        <v>666.67</v>
      </c>
    </row>
    <row r="268" spans="1:27" x14ac:dyDescent="0.25">
      <c r="A268" s="2" t="s">
        <v>596</v>
      </c>
      <c r="B268" s="7" t="s">
        <v>344</v>
      </c>
      <c r="C268" s="55">
        <v>0</v>
      </c>
      <c r="D268" s="26">
        <v>0</v>
      </c>
      <c r="E268" s="26">
        <f t="shared" si="149"/>
        <v>0</v>
      </c>
      <c r="F268" s="36">
        <v>0</v>
      </c>
      <c r="G268" s="26">
        <v>0</v>
      </c>
      <c r="H268" s="26">
        <v>0</v>
      </c>
      <c r="I268" s="26">
        <v>0</v>
      </c>
      <c r="J268" s="26">
        <v>0</v>
      </c>
      <c r="K268" s="26">
        <v>0</v>
      </c>
      <c r="L268" s="26">
        <v>0</v>
      </c>
      <c r="M268" s="26">
        <v>8395.5</v>
      </c>
      <c r="N268" s="26">
        <v>0</v>
      </c>
      <c r="O268" s="26">
        <v>0</v>
      </c>
    </row>
    <row r="269" spans="1:27" x14ac:dyDescent="0.25">
      <c r="A269" s="2" t="s">
        <v>597</v>
      </c>
      <c r="B269" s="7" t="s">
        <v>295</v>
      </c>
      <c r="C269" s="55">
        <v>1000</v>
      </c>
      <c r="D269" s="26">
        <v>0</v>
      </c>
      <c r="E269" s="26">
        <v>500</v>
      </c>
      <c r="F269" s="36">
        <v>500</v>
      </c>
      <c r="G269" s="26">
        <v>433</v>
      </c>
      <c r="H269" s="26">
        <v>2276.7199999999998</v>
      </c>
      <c r="I269" s="26">
        <v>2625.1</v>
      </c>
      <c r="J269" s="26">
        <v>825.6</v>
      </c>
      <c r="K269" s="26">
        <v>0</v>
      </c>
      <c r="L269" s="26">
        <v>1692.5</v>
      </c>
      <c r="M269" s="26">
        <v>3327.94</v>
      </c>
      <c r="N269" s="26">
        <v>3167.41</v>
      </c>
      <c r="O269" s="26">
        <v>1071.05</v>
      </c>
    </row>
    <row r="270" spans="1:27" x14ac:dyDescent="0.25">
      <c r="A270" s="2" t="s">
        <v>598</v>
      </c>
      <c r="B270" s="7" t="s">
        <v>345</v>
      </c>
      <c r="C270" s="55">
        <v>1000</v>
      </c>
      <c r="D270" s="26">
        <v>0</v>
      </c>
      <c r="E270" s="26">
        <v>250</v>
      </c>
      <c r="F270" s="36">
        <v>500</v>
      </c>
      <c r="G270" s="26">
        <v>0</v>
      </c>
      <c r="H270" s="26">
        <v>95.72</v>
      </c>
      <c r="I270" s="26">
        <v>232.22</v>
      </c>
      <c r="J270" s="26">
        <v>1565.33</v>
      </c>
      <c r="K270" s="26">
        <v>848.94</v>
      </c>
      <c r="L270" s="26">
        <v>454.59</v>
      </c>
      <c r="M270" s="26">
        <v>1794.62</v>
      </c>
      <c r="N270" s="26">
        <v>435.19</v>
      </c>
      <c r="O270" s="26">
        <v>761.9</v>
      </c>
    </row>
    <row r="271" spans="1:27" x14ac:dyDescent="0.25">
      <c r="A271" s="2" t="s">
        <v>599</v>
      </c>
      <c r="B271" s="7" t="s">
        <v>226</v>
      </c>
      <c r="C271" s="55">
        <v>0</v>
      </c>
      <c r="D271" s="26">
        <v>0</v>
      </c>
      <c r="E271" s="26">
        <f t="shared" si="149"/>
        <v>0</v>
      </c>
      <c r="F271" s="36">
        <v>0</v>
      </c>
      <c r="G271" s="26">
        <v>0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2160</v>
      </c>
      <c r="N271" s="26">
        <v>0</v>
      </c>
      <c r="O271" s="26">
        <v>3824.93</v>
      </c>
    </row>
    <row r="272" spans="1:27" x14ac:dyDescent="0.25">
      <c r="A272" s="2" t="s">
        <v>600</v>
      </c>
      <c r="B272" s="7" t="s">
        <v>6</v>
      </c>
      <c r="C272" s="55">
        <v>0</v>
      </c>
      <c r="D272" s="26">
        <v>0</v>
      </c>
      <c r="E272" s="26">
        <f t="shared" si="149"/>
        <v>0</v>
      </c>
      <c r="F272" s="34">
        <v>0</v>
      </c>
      <c r="G272" s="26">
        <v>0</v>
      </c>
      <c r="H272" s="26">
        <v>0</v>
      </c>
      <c r="I272" s="26">
        <v>0</v>
      </c>
      <c r="J272" s="26">
        <v>0</v>
      </c>
      <c r="K272" s="26">
        <v>0</v>
      </c>
      <c r="L272" s="26">
        <v>0</v>
      </c>
      <c r="M272" s="26">
        <v>0</v>
      </c>
      <c r="N272" s="26">
        <v>-10</v>
      </c>
      <c r="O272" s="26">
        <v>-6.67</v>
      </c>
    </row>
    <row r="273" spans="1:23" x14ac:dyDescent="0.25">
      <c r="B273" s="5" t="s">
        <v>1</v>
      </c>
      <c r="C273" s="30">
        <f t="shared" ref="C273:O273" si="150">SUM(C262:C272)</f>
        <v>59500</v>
      </c>
      <c r="D273" s="30">
        <f t="shared" si="150"/>
        <v>42927.08</v>
      </c>
      <c r="E273" s="30">
        <f t="shared" si="150"/>
        <v>58000</v>
      </c>
      <c r="F273" s="35">
        <f t="shared" si="150"/>
        <v>59550</v>
      </c>
      <c r="G273" s="30">
        <f t="shared" ref="G273:H273" si="151">SUM(G262:G272)</f>
        <v>56550.879999999997</v>
      </c>
      <c r="H273" s="30">
        <f t="shared" si="151"/>
        <v>53257.18</v>
      </c>
      <c r="I273" s="30">
        <f t="shared" ref="I273" si="152">SUM(I262:I272)</f>
        <v>58636.990000000005</v>
      </c>
      <c r="J273" s="30">
        <f t="shared" ref="J273" si="153">SUM(J262:J272)</f>
        <v>58619.15</v>
      </c>
      <c r="K273" s="30">
        <f t="shared" si="150"/>
        <v>45245.62</v>
      </c>
      <c r="L273" s="30">
        <f t="shared" si="150"/>
        <v>57402.249999999993</v>
      </c>
      <c r="M273" s="30">
        <f t="shared" si="150"/>
        <v>75482.25</v>
      </c>
      <c r="N273" s="30">
        <f t="shared" si="150"/>
        <v>77559.27</v>
      </c>
      <c r="O273" s="30">
        <f t="shared" si="150"/>
        <v>66791.040000000008</v>
      </c>
    </row>
    <row r="274" spans="1:23" x14ac:dyDescent="0.25">
      <c r="A274" s="2" t="s">
        <v>656</v>
      </c>
      <c r="B274" s="6" t="s">
        <v>227</v>
      </c>
      <c r="C274" s="23"/>
      <c r="D274" s="23"/>
      <c r="E274" s="26"/>
      <c r="F274" s="34"/>
      <c r="G274" s="23"/>
      <c r="H274" s="23"/>
      <c r="I274" s="23"/>
      <c r="J274" s="23"/>
      <c r="K274" s="26"/>
      <c r="L274" s="26"/>
      <c r="M274" s="26"/>
      <c r="N274" s="26"/>
      <c r="O274" s="26"/>
    </row>
    <row r="275" spans="1:23" x14ac:dyDescent="0.25">
      <c r="A275" s="2" t="s">
        <v>601</v>
      </c>
      <c r="B275" s="7" t="s">
        <v>228</v>
      </c>
      <c r="C275" s="55">
        <v>1000</v>
      </c>
      <c r="D275" s="26">
        <v>0</v>
      </c>
      <c r="E275" s="26">
        <v>1000</v>
      </c>
      <c r="F275" s="34">
        <v>1000</v>
      </c>
      <c r="G275" s="26">
        <v>0</v>
      </c>
      <c r="H275" s="26">
        <v>0</v>
      </c>
      <c r="I275" s="26">
        <v>0</v>
      </c>
      <c r="J275" s="26">
        <v>1050</v>
      </c>
      <c r="K275" s="26">
        <v>1080</v>
      </c>
      <c r="L275" s="26">
        <v>2348.15</v>
      </c>
      <c r="M275" s="26">
        <v>74011.41</v>
      </c>
      <c r="N275" s="26">
        <f>142178.55+542.7</f>
        <v>142721.25</v>
      </c>
      <c r="O275" s="26">
        <v>125099.78</v>
      </c>
      <c r="U275" s="18">
        <v>1000</v>
      </c>
    </row>
    <row r="276" spans="1:23" x14ac:dyDescent="0.25">
      <c r="A276" s="2" t="s">
        <v>602</v>
      </c>
      <c r="B276" s="7" t="s">
        <v>229</v>
      </c>
      <c r="C276" s="55">
        <v>0</v>
      </c>
      <c r="D276" s="26">
        <v>0</v>
      </c>
      <c r="E276" s="26">
        <f t="shared" ref="E276" si="154">D276/9*12</f>
        <v>0</v>
      </c>
      <c r="F276" s="34">
        <v>0</v>
      </c>
      <c r="G276" s="26">
        <v>0</v>
      </c>
      <c r="H276" s="26">
        <v>0</v>
      </c>
      <c r="I276" s="26">
        <v>0</v>
      </c>
      <c r="J276" s="26">
        <v>0</v>
      </c>
      <c r="K276" s="26">
        <v>0</v>
      </c>
      <c r="L276" s="26">
        <v>0</v>
      </c>
      <c r="M276" s="26">
        <v>29850</v>
      </c>
      <c r="N276" s="26">
        <v>29850</v>
      </c>
      <c r="O276" s="26">
        <v>39855.51</v>
      </c>
    </row>
    <row r="277" spans="1:23" x14ac:dyDescent="0.25">
      <c r="A277" s="2" t="s">
        <v>603</v>
      </c>
      <c r="B277" s="7" t="s">
        <v>322</v>
      </c>
      <c r="C277" s="55">
        <v>0</v>
      </c>
      <c r="D277" s="26">
        <v>0</v>
      </c>
      <c r="E277" s="26">
        <v>0</v>
      </c>
      <c r="F277" s="36">
        <v>0</v>
      </c>
      <c r="G277" s="26">
        <v>0</v>
      </c>
      <c r="H277" s="26">
        <v>0</v>
      </c>
      <c r="I277" s="26">
        <v>0</v>
      </c>
      <c r="J277" s="26">
        <v>23181.93</v>
      </c>
      <c r="K277" s="26">
        <v>3664.92</v>
      </c>
      <c r="L277" s="26">
        <v>165657.79999999999</v>
      </c>
      <c r="M277" s="26">
        <v>0</v>
      </c>
      <c r="N277" s="26">
        <v>22750.42</v>
      </c>
      <c r="O277" s="26">
        <f>28873.01+11472.63</f>
        <v>40345.64</v>
      </c>
      <c r="T277" s="18">
        <v>1000</v>
      </c>
    </row>
    <row r="278" spans="1:23" x14ac:dyDescent="0.25">
      <c r="A278" s="2" t="s">
        <v>604</v>
      </c>
      <c r="B278" s="7" t="s">
        <v>230</v>
      </c>
      <c r="C278" s="55">
        <v>167650</v>
      </c>
      <c r="D278" s="26">
        <v>116899.11</v>
      </c>
      <c r="E278" s="26">
        <v>160000</v>
      </c>
      <c r="F278" s="34">
        <v>160000</v>
      </c>
      <c r="G278" s="26">
        <v>153173.75</v>
      </c>
      <c r="H278" s="26">
        <v>154727.66</v>
      </c>
      <c r="I278" s="26">
        <v>129066.25</v>
      </c>
      <c r="J278" s="26">
        <v>93039.08</v>
      </c>
      <c r="K278" s="26">
        <v>105789.85</v>
      </c>
      <c r="L278" s="26">
        <v>104694.52</v>
      </c>
      <c r="M278" s="26">
        <v>78858.89</v>
      </c>
      <c r="N278" s="26">
        <v>60500.31</v>
      </c>
      <c r="O278" s="26">
        <v>62806.720000000001</v>
      </c>
    </row>
    <row r="279" spans="1:23" x14ac:dyDescent="0.25">
      <c r="A279" s="2" t="s">
        <v>605</v>
      </c>
      <c r="B279" s="7" t="s">
        <v>323</v>
      </c>
      <c r="C279" s="55">
        <v>210000</v>
      </c>
      <c r="D279" s="26">
        <v>141340.4</v>
      </c>
      <c r="E279" s="26">
        <v>210500</v>
      </c>
      <c r="F279" s="34">
        <v>217000</v>
      </c>
      <c r="G279" s="26">
        <v>204289.48</v>
      </c>
      <c r="H279" s="26">
        <v>199095.24</v>
      </c>
      <c r="I279" s="26">
        <v>201686.8</v>
      </c>
      <c r="J279" s="26">
        <v>221127.16</v>
      </c>
      <c r="K279" s="26">
        <v>190493.66</v>
      </c>
      <c r="L279" s="26">
        <v>210889.82</v>
      </c>
      <c r="M279" s="26">
        <v>115047.61</v>
      </c>
      <c r="N279" s="26">
        <v>1033</v>
      </c>
      <c r="O279" s="26">
        <v>0</v>
      </c>
    </row>
    <row r="280" spans="1:23" x14ac:dyDescent="0.25">
      <c r="A280" s="2" t="s">
        <v>606</v>
      </c>
      <c r="B280" s="7" t="s">
        <v>324</v>
      </c>
      <c r="C280" s="55">
        <v>70000</v>
      </c>
      <c r="D280" s="26">
        <v>56765.61</v>
      </c>
      <c r="E280" s="26">
        <v>75000</v>
      </c>
      <c r="F280" s="34">
        <v>75000</v>
      </c>
      <c r="G280" s="26">
        <v>69391.98</v>
      </c>
      <c r="H280" s="26">
        <v>55805.42</v>
      </c>
      <c r="I280" s="26">
        <v>56843.18</v>
      </c>
      <c r="J280" s="26">
        <v>62017.38</v>
      </c>
      <c r="K280" s="26">
        <v>70662.61</v>
      </c>
      <c r="L280" s="26">
        <v>56089.21</v>
      </c>
      <c r="M280" s="26">
        <v>53160.39</v>
      </c>
      <c r="N280" s="26">
        <v>53586.3</v>
      </c>
      <c r="O280" s="26">
        <v>55780.08</v>
      </c>
    </row>
    <row r="281" spans="1:23" x14ac:dyDescent="0.25">
      <c r="A281" s="2" t="s">
        <v>607</v>
      </c>
      <c r="B281" s="7" t="s">
        <v>325</v>
      </c>
      <c r="C281" s="55">
        <v>10000</v>
      </c>
      <c r="D281" s="26">
        <v>7528.47</v>
      </c>
      <c r="E281" s="26">
        <v>10500</v>
      </c>
      <c r="F281" s="34">
        <v>11000</v>
      </c>
      <c r="G281" s="26">
        <v>9379.0499999999993</v>
      </c>
      <c r="H281" s="26">
        <v>8906.77</v>
      </c>
      <c r="I281" s="26">
        <v>8271.7800000000007</v>
      </c>
      <c r="J281" s="26">
        <v>8337.9699999999993</v>
      </c>
      <c r="K281" s="26">
        <v>9305.0499999999993</v>
      </c>
      <c r="L281" s="26">
        <v>9458</v>
      </c>
      <c r="M281" s="26">
        <v>6446.37</v>
      </c>
      <c r="N281" s="26">
        <v>6366.17</v>
      </c>
      <c r="O281" s="26">
        <v>5123.5600000000004</v>
      </c>
    </row>
    <row r="282" spans="1:23" x14ac:dyDescent="0.25">
      <c r="A282" s="2" t="s">
        <v>608</v>
      </c>
      <c r="B282" s="7" t="s">
        <v>326</v>
      </c>
      <c r="C282" s="55">
        <v>45000</v>
      </c>
      <c r="D282" s="26">
        <v>38835.410000000003</v>
      </c>
      <c r="E282" s="26">
        <v>43000</v>
      </c>
      <c r="F282" s="36">
        <v>42000</v>
      </c>
      <c r="G282" s="26">
        <v>41314.339999999997</v>
      </c>
      <c r="H282" s="26">
        <v>32482.240000000002</v>
      </c>
      <c r="I282" s="26">
        <v>32433.59</v>
      </c>
      <c r="J282" s="26">
        <v>36719.39</v>
      </c>
      <c r="K282" s="26">
        <v>45270.38</v>
      </c>
      <c r="L282" s="26">
        <v>38239.06</v>
      </c>
      <c r="M282" s="26">
        <v>43644.33</v>
      </c>
      <c r="N282" s="26">
        <f>5234.3+1085.71</f>
        <v>6320.01</v>
      </c>
      <c r="O282" s="26">
        <v>5895.1</v>
      </c>
    </row>
    <row r="283" spans="1:23" x14ac:dyDescent="0.25">
      <c r="A283" s="2" t="s">
        <v>609</v>
      </c>
      <c r="B283" s="7" t="s">
        <v>34</v>
      </c>
      <c r="C283" s="55">
        <v>25000</v>
      </c>
      <c r="D283" s="26">
        <v>18197</v>
      </c>
      <c r="E283" s="26">
        <v>25000</v>
      </c>
      <c r="F283" s="36">
        <v>24000</v>
      </c>
      <c r="G283" s="26">
        <v>25465</v>
      </c>
      <c r="H283" s="26">
        <v>14105</v>
      </c>
      <c r="I283" s="26">
        <v>19813</v>
      </c>
      <c r="J283" s="26">
        <v>45680.13</v>
      </c>
      <c r="K283" s="26">
        <v>60654</v>
      </c>
      <c r="L283" s="26">
        <v>39637</v>
      </c>
      <c r="M283" s="26">
        <v>14885.59</v>
      </c>
      <c r="N283" s="26">
        <v>9359.99</v>
      </c>
      <c r="O283" s="26">
        <v>8419.9</v>
      </c>
    </row>
    <row r="284" spans="1:23" x14ac:dyDescent="0.25">
      <c r="A284" s="2" t="s">
        <v>610</v>
      </c>
      <c r="B284" s="7" t="s">
        <v>231</v>
      </c>
      <c r="C284" s="55">
        <v>0</v>
      </c>
      <c r="D284" s="26">
        <v>0</v>
      </c>
      <c r="E284" s="26">
        <f t="shared" ref="E284:E295" si="155">D284/10*12</f>
        <v>0</v>
      </c>
      <c r="F284" s="34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2550.42</v>
      </c>
      <c r="N284" s="26">
        <v>2932.98</v>
      </c>
      <c r="O284" s="26">
        <v>2755.34</v>
      </c>
    </row>
    <row r="285" spans="1:23" x14ac:dyDescent="0.25">
      <c r="A285" s="2" t="s">
        <v>611</v>
      </c>
      <c r="B285" s="7" t="s">
        <v>35</v>
      </c>
      <c r="C285" s="55">
        <v>1000</v>
      </c>
      <c r="D285" s="26">
        <v>0</v>
      </c>
      <c r="E285" s="26">
        <v>1000</v>
      </c>
      <c r="F285" s="34">
        <v>1000</v>
      </c>
      <c r="G285" s="26">
        <v>565.74</v>
      </c>
      <c r="H285" s="26">
        <v>1428.48</v>
      </c>
      <c r="I285" s="26">
        <v>1183.29</v>
      </c>
      <c r="J285" s="26">
        <v>611.6</v>
      </c>
      <c r="K285" s="26">
        <v>220.71</v>
      </c>
      <c r="L285" s="26">
        <v>259.23</v>
      </c>
      <c r="M285" s="26">
        <v>2764.45</v>
      </c>
      <c r="N285" s="26">
        <v>3123.64</v>
      </c>
      <c r="O285" s="26">
        <v>774.58</v>
      </c>
    </row>
    <row r="286" spans="1:23" x14ac:dyDescent="0.25">
      <c r="A286" s="2" t="s">
        <v>612</v>
      </c>
      <c r="B286" s="7" t="s">
        <v>263</v>
      </c>
      <c r="C286" s="55">
        <v>45000</v>
      </c>
      <c r="D286" s="26">
        <v>31482.639999999999</v>
      </c>
      <c r="E286" s="26">
        <v>43000</v>
      </c>
      <c r="F286" s="34">
        <v>43000</v>
      </c>
      <c r="G286" s="26">
        <v>27602.5</v>
      </c>
      <c r="H286" s="26">
        <v>51872.5</v>
      </c>
      <c r="I286" s="26">
        <v>30681.25</v>
      </c>
      <c r="J286" s="26">
        <v>74455.399999999994</v>
      </c>
      <c r="K286" s="26">
        <v>55805</v>
      </c>
      <c r="L286" s="26">
        <v>49608.53</v>
      </c>
      <c r="M286" s="26">
        <v>29968</v>
      </c>
      <c r="N286" s="26">
        <v>0</v>
      </c>
      <c r="O286" s="26">
        <v>9129</v>
      </c>
    </row>
    <row r="287" spans="1:23" x14ac:dyDescent="0.25">
      <c r="A287" s="2" t="s">
        <v>613</v>
      </c>
      <c r="B287" s="7" t="s">
        <v>232</v>
      </c>
      <c r="C287" s="55">
        <v>80000</v>
      </c>
      <c r="D287" s="26">
        <v>59157.15</v>
      </c>
      <c r="E287" s="26">
        <v>90000</v>
      </c>
      <c r="F287" s="34">
        <v>92000</v>
      </c>
      <c r="G287" s="26">
        <v>71190</v>
      </c>
      <c r="H287" s="26">
        <v>50110</v>
      </c>
      <c r="I287" s="26">
        <v>83027.5</v>
      </c>
      <c r="J287" s="26">
        <v>39066</v>
      </c>
      <c r="K287" s="26">
        <v>50547</v>
      </c>
      <c r="L287" s="26">
        <v>12854</v>
      </c>
      <c r="M287" s="26">
        <v>11070</v>
      </c>
      <c r="N287" s="26">
        <v>0</v>
      </c>
      <c r="O287" s="26">
        <v>0</v>
      </c>
      <c r="S287" s="18">
        <v>30000</v>
      </c>
      <c r="W287" s="18">
        <v>10000</v>
      </c>
    </row>
    <row r="288" spans="1:23" x14ac:dyDescent="0.25">
      <c r="A288" s="2" t="s">
        <v>614</v>
      </c>
      <c r="B288" s="7" t="s">
        <v>327</v>
      </c>
      <c r="C288" s="55">
        <v>500</v>
      </c>
      <c r="D288" s="26">
        <v>0</v>
      </c>
      <c r="E288" s="26">
        <v>500</v>
      </c>
      <c r="F288" s="34">
        <v>500</v>
      </c>
      <c r="G288" s="26">
        <v>0</v>
      </c>
      <c r="H288" s="26">
        <v>0</v>
      </c>
      <c r="I288" s="26">
        <v>0</v>
      </c>
      <c r="J288" s="26">
        <v>107.64</v>
      </c>
      <c r="K288" s="26">
        <v>380.57</v>
      </c>
      <c r="L288" s="26">
        <v>0</v>
      </c>
      <c r="M288" s="26">
        <v>1110.44</v>
      </c>
      <c r="N288" s="26">
        <v>620.39</v>
      </c>
      <c r="O288" s="26">
        <v>4345.58</v>
      </c>
    </row>
    <row r="289" spans="1:25" x14ac:dyDescent="0.25">
      <c r="A289" s="2" t="s">
        <v>615</v>
      </c>
      <c r="B289" s="7" t="s">
        <v>328</v>
      </c>
      <c r="C289" s="55">
        <v>4000</v>
      </c>
      <c r="D289" s="26">
        <v>2326.6999999999998</v>
      </c>
      <c r="E289" s="26">
        <v>3000</v>
      </c>
      <c r="F289" s="34">
        <v>3500</v>
      </c>
      <c r="G289" s="26">
        <v>4313.1000000000004</v>
      </c>
      <c r="H289" s="26">
        <v>2835.86</v>
      </c>
      <c r="I289" s="26">
        <v>1820.25</v>
      </c>
      <c r="J289" s="26">
        <v>401.49</v>
      </c>
      <c r="K289" s="26">
        <v>1044.28</v>
      </c>
      <c r="L289" s="26">
        <v>878.12</v>
      </c>
      <c r="M289" s="26">
        <v>333.07</v>
      </c>
      <c r="N289" s="26">
        <v>2903.94</v>
      </c>
      <c r="O289" s="26">
        <v>1149.22</v>
      </c>
    </row>
    <row r="290" spans="1:25" x14ac:dyDescent="0.25">
      <c r="A290" s="2" t="s">
        <v>616</v>
      </c>
      <c r="B290" s="7" t="s">
        <v>329</v>
      </c>
      <c r="C290" s="55">
        <v>58250</v>
      </c>
      <c r="D290" s="26">
        <v>25374.86</v>
      </c>
      <c r="E290" s="26">
        <v>45000</v>
      </c>
      <c r="F290" s="48">
        <v>45000</v>
      </c>
      <c r="G290" s="26">
        <v>29489.15</v>
      </c>
      <c r="H290" s="26">
        <v>4780.4799999999996</v>
      </c>
      <c r="I290" s="26">
        <v>6706.53</v>
      </c>
      <c r="J290" s="26">
        <v>71232.95</v>
      </c>
      <c r="K290" s="26">
        <v>49793.49</v>
      </c>
      <c r="L290" s="26">
        <v>33295.279999999999</v>
      </c>
      <c r="M290" s="26">
        <v>182553.81</v>
      </c>
      <c r="N290" s="26">
        <v>40857.31</v>
      </c>
      <c r="O290" s="26">
        <v>36938.86</v>
      </c>
      <c r="R290" s="18">
        <v>30000</v>
      </c>
      <c r="V290" s="18">
        <v>10000</v>
      </c>
    </row>
    <row r="291" spans="1:25" x14ac:dyDescent="0.25">
      <c r="A291" s="2" t="s">
        <v>617</v>
      </c>
      <c r="B291" s="7" t="s">
        <v>330</v>
      </c>
      <c r="C291" s="55">
        <v>0</v>
      </c>
      <c r="D291" s="26">
        <v>0</v>
      </c>
      <c r="E291" s="26">
        <f t="shared" si="155"/>
        <v>0</v>
      </c>
      <c r="F291" s="3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97.94</v>
      </c>
      <c r="N291" s="26">
        <v>1062.6500000000001</v>
      </c>
      <c r="O291" s="26">
        <v>359.57</v>
      </c>
    </row>
    <row r="292" spans="1:25" x14ac:dyDescent="0.25">
      <c r="A292" s="2" t="s">
        <v>618</v>
      </c>
      <c r="B292" s="7" t="s">
        <v>36</v>
      </c>
      <c r="C292" s="55">
        <v>0</v>
      </c>
      <c r="D292" s="26">
        <v>0</v>
      </c>
      <c r="E292" s="26">
        <f t="shared" si="155"/>
        <v>0</v>
      </c>
      <c r="F292" s="3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141</v>
      </c>
      <c r="O292" s="26">
        <v>6705.33</v>
      </c>
    </row>
    <row r="293" spans="1:25" x14ac:dyDescent="0.25">
      <c r="A293" s="2" t="s">
        <v>619</v>
      </c>
      <c r="B293" s="7" t="s">
        <v>37</v>
      </c>
      <c r="C293" s="55">
        <v>0</v>
      </c>
      <c r="D293" s="26">
        <v>0</v>
      </c>
      <c r="E293" s="26">
        <v>0</v>
      </c>
      <c r="F293" s="3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23333.33</v>
      </c>
      <c r="N293" s="26">
        <v>0</v>
      </c>
      <c r="O293" s="26">
        <v>11220.67</v>
      </c>
    </row>
    <row r="294" spans="1:25" x14ac:dyDescent="0.25">
      <c r="A294" s="2" t="s">
        <v>620</v>
      </c>
      <c r="B294" s="7" t="s">
        <v>38</v>
      </c>
      <c r="C294" s="55">
        <v>100</v>
      </c>
      <c r="D294" s="26">
        <v>50</v>
      </c>
      <c r="E294" s="26">
        <v>100</v>
      </c>
      <c r="F294" s="36">
        <v>100</v>
      </c>
      <c r="G294" s="26">
        <v>0</v>
      </c>
      <c r="H294" s="26">
        <v>0</v>
      </c>
      <c r="I294" s="26">
        <v>50</v>
      </c>
      <c r="J294" s="26">
        <v>0</v>
      </c>
      <c r="K294" s="26">
        <v>0</v>
      </c>
      <c r="L294" s="26">
        <v>0</v>
      </c>
      <c r="M294" s="26">
        <v>0</v>
      </c>
      <c r="N294" s="26">
        <v>450</v>
      </c>
      <c r="O294" s="26">
        <v>33.33</v>
      </c>
    </row>
    <row r="295" spans="1:25" x14ac:dyDescent="0.25">
      <c r="A295" s="2" t="s">
        <v>621</v>
      </c>
      <c r="B295" s="7" t="s">
        <v>331</v>
      </c>
      <c r="C295" s="55">
        <v>0</v>
      </c>
      <c r="D295" s="26">
        <v>0</v>
      </c>
      <c r="E295" s="26">
        <f t="shared" si="155"/>
        <v>0</v>
      </c>
      <c r="F295" s="3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3606.84</v>
      </c>
      <c r="M295" s="26">
        <v>7174.04</v>
      </c>
      <c r="N295" s="26">
        <v>11102.32</v>
      </c>
      <c r="O295" s="26">
        <v>6325.44</v>
      </c>
    </row>
    <row r="296" spans="1:25" x14ac:dyDescent="0.25">
      <c r="B296" s="5" t="s">
        <v>1</v>
      </c>
      <c r="C296" s="30">
        <f t="shared" ref="C296:O296" si="156">SUM(C275:C295)</f>
        <v>717500</v>
      </c>
      <c r="D296" s="30">
        <f t="shared" si="156"/>
        <v>497957.35000000003</v>
      </c>
      <c r="E296" s="30">
        <f t="shared" si="156"/>
        <v>707600</v>
      </c>
      <c r="F296" s="35">
        <f t="shared" si="156"/>
        <v>715100</v>
      </c>
      <c r="G296" s="30">
        <f t="shared" ref="G296:H296" si="157">SUM(G275:G295)</f>
        <v>636174.09</v>
      </c>
      <c r="H296" s="30">
        <f t="shared" si="157"/>
        <v>576149.65</v>
      </c>
      <c r="I296" s="30">
        <f t="shared" ref="I296" si="158">SUM(I275:I295)</f>
        <v>571583.42000000004</v>
      </c>
      <c r="J296" s="30">
        <f t="shared" ref="J296" si="159">SUM(J275:J295)</f>
        <v>677028.12</v>
      </c>
      <c r="K296" s="30">
        <f t="shared" si="156"/>
        <v>644711.5199999999</v>
      </c>
      <c r="L296" s="30">
        <f t="shared" si="156"/>
        <v>727515.56</v>
      </c>
      <c r="M296" s="30">
        <f t="shared" si="156"/>
        <v>676860.09</v>
      </c>
      <c r="N296" s="30">
        <f t="shared" si="156"/>
        <v>395681.68</v>
      </c>
      <c r="O296" s="30">
        <f t="shared" si="156"/>
        <v>423063.21000000008</v>
      </c>
    </row>
    <row r="297" spans="1:25" x14ac:dyDescent="0.25">
      <c r="A297" s="2" t="s">
        <v>657</v>
      </c>
      <c r="B297" s="6" t="s">
        <v>243</v>
      </c>
      <c r="C297" s="23"/>
      <c r="D297" s="23"/>
      <c r="E297" s="26"/>
      <c r="F297" s="34"/>
      <c r="G297" s="23"/>
      <c r="H297" s="23"/>
      <c r="I297" s="23"/>
      <c r="J297" s="23"/>
      <c r="K297" s="26"/>
      <c r="L297" s="26"/>
      <c r="M297" s="26"/>
      <c r="N297" s="26"/>
      <c r="O297" s="26"/>
    </row>
    <row r="298" spans="1:25" x14ac:dyDescent="0.25">
      <c r="A298" s="2" t="s">
        <v>622</v>
      </c>
      <c r="B298" s="7" t="s">
        <v>233</v>
      </c>
      <c r="C298" s="55">
        <v>65000</v>
      </c>
      <c r="D298" s="26">
        <v>43048.37</v>
      </c>
      <c r="E298" s="26">
        <v>60000</v>
      </c>
      <c r="F298" s="36">
        <v>60000</v>
      </c>
      <c r="G298" s="26">
        <v>66392.509999999995</v>
      </c>
      <c r="H298" s="26">
        <v>48325.94</v>
      </c>
      <c r="I298" s="26">
        <v>42186.21</v>
      </c>
      <c r="J298" s="26">
        <v>50183.39</v>
      </c>
      <c r="K298" s="26">
        <v>52295.86</v>
      </c>
      <c r="L298" s="26">
        <v>42280.93</v>
      </c>
      <c r="M298" s="26">
        <v>58429.54</v>
      </c>
      <c r="N298" s="26">
        <v>41063.449999999997</v>
      </c>
      <c r="O298" s="26">
        <v>51530.69</v>
      </c>
    </row>
    <row r="299" spans="1:25" x14ac:dyDescent="0.25">
      <c r="A299" s="2" t="s">
        <v>739</v>
      </c>
      <c r="B299" s="7" t="s">
        <v>738</v>
      </c>
      <c r="C299" s="55">
        <v>0</v>
      </c>
      <c r="D299" s="26">
        <v>0</v>
      </c>
      <c r="E299" s="26">
        <v>0</v>
      </c>
      <c r="F299" s="36">
        <v>0</v>
      </c>
      <c r="G299" s="26">
        <v>11650</v>
      </c>
      <c r="H299" s="26">
        <v>6182.22</v>
      </c>
      <c r="I299" s="26"/>
      <c r="J299" s="26"/>
      <c r="K299" s="26"/>
      <c r="L299" s="26"/>
      <c r="M299" s="26"/>
      <c r="N299" s="26"/>
      <c r="O299" s="26"/>
    </row>
    <row r="300" spans="1:25" x14ac:dyDescent="0.25">
      <c r="A300" s="2" t="s">
        <v>623</v>
      </c>
      <c r="B300" s="7" t="s">
        <v>234</v>
      </c>
      <c r="C300" s="55">
        <v>10000</v>
      </c>
      <c r="D300" s="26">
        <v>249</v>
      </c>
      <c r="E300" s="26">
        <v>1000</v>
      </c>
      <c r="F300" s="36">
        <v>0</v>
      </c>
      <c r="G300" s="26">
        <v>19.95</v>
      </c>
      <c r="H300" s="26">
        <v>1461.18</v>
      </c>
      <c r="I300" s="26">
        <v>17679.3</v>
      </c>
      <c r="J300" s="26">
        <v>8915.07</v>
      </c>
      <c r="K300" s="26">
        <v>1291.76</v>
      </c>
      <c r="L300" s="26">
        <v>250.69</v>
      </c>
      <c r="M300" s="26">
        <v>1929.75</v>
      </c>
      <c r="N300" s="26">
        <v>0</v>
      </c>
      <c r="O300" s="26">
        <v>0</v>
      </c>
    </row>
    <row r="301" spans="1:25" x14ac:dyDescent="0.25">
      <c r="A301" s="2" t="s">
        <v>624</v>
      </c>
      <c r="B301" s="7" t="s">
        <v>332</v>
      </c>
      <c r="C301" s="55">
        <v>115000</v>
      </c>
      <c r="D301" s="26">
        <v>47042.35</v>
      </c>
      <c r="E301" s="26">
        <v>75000</v>
      </c>
      <c r="F301" s="34">
        <v>80000</v>
      </c>
      <c r="G301" s="26">
        <v>52057.3</v>
      </c>
      <c r="H301" s="26">
        <v>143377.29</v>
      </c>
      <c r="I301" s="26">
        <v>126617.29</v>
      </c>
      <c r="J301" s="26">
        <v>64442.48</v>
      </c>
      <c r="K301" s="26">
        <v>20919.419999999998</v>
      </c>
      <c r="L301" s="26">
        <v>24121.73</v>
      </c>
      <c r="M301" s="26">
        <v>50483.66</v>
      </c>
      <c r="N301" s="26">
        <v>41678.58</v>
      </c>
      <c r="O301" s="26">
        <v>88789.48</v>
      </c>
      <c r="P301" s="18">
        <v>4000</v>
      </c>
      <c r="X301" s="18">
        <v>4000</v>
      </c>
    </row>
    <row r="302" spans="1:25" x14ac:dyDescent="0.25">
      <c r="A302" s="2" t="s">
        <v>625</v>
      </c>
      <c r="B302" s="7" t="s">
        <v>235</v>
      </c>
      <c r="C302" s="55">
        <v>25000</v>
      </c>
      <c r="D302" s="26">
        <v>34620.160000000003</v>
      </c>
      <c r="E302" s="26">
        <v>50000</v>
      </c>
      <c r="F302" s="34">
        <v>40000</v>
      </c>
      <c r="G302" s="26">
        <v>37937</v>
      </c>
      <c r="H302" s="26">
        <v>18066.71</v>
      </c>
      <c r="I302" s="26">
        <v>8378.14</v>
      </c>
      <c r="J302" s="26">
        <v>10624.62</v>
      </c>
      <c r="K302" s="26">
        <v>2547.34</v>
      </c>
      <c r="L302" s="26">
        <v>7133.23</v>
      </c>
      <c r="M302" s="26">
        <v>5401.66</v>
      </c>
      <c r="N302" s="26">
        <v>1304.76</v>
      </c>
      <c r="O302" s="26">
        <v>9172.41</v>
      </c>
    </row>
    <row r="303" spans="1:25" x14ac:dyDescent="0.25">
      <c r="A303" s="2" t="s">
        <v>626</v>
      </c>
      <c r="B303" s="7" t="s">
        <v>236</v>
      </c>
      <c r="C303" s="55">
        <v>1000</v>
      </c>
      <c r="D303" s="26">
        <v>640.05999999999995</v>
      </c>
      <c r="E303" s="26">
        <v>1000</v>
      </c>
      <c r="F303" s="34">
        <v>1000</v>
      </c>
      <c r="G303" s="26">
        <v>672.63</v>
      </c>
      <c r="H303" s="26">
        <v>0</v>
      </c>
      <c r="I303" s="26">
        <v>48.68</v>
      </c>
      <c r="J303" s="26">
        <v>5.08</v>
      </c>
      <c r="K303" s="26">
        <v>4450.84</v>
      </c>
      <c r="L303" s="26">
        <v>66.87</v>
      </c>
      <c r="M303" s="26">
        <v>3213.3</v>
      </c>
      <c r="N303" s="26">
        <v>2034.17</v>
      </c>
      <c r="O303" s="26">
        <v>672.65</v>
      </c>
      <c r="Y303" s="18">
        <v>4000</v>
      </c>
    </row>
    <row r="304" spans="1:25" x14ac:dyDescent="0.25">
      <c r="A304" s="2" t="s">
        <v>627</v>
      </c>
      <c r="B304" s="7" t="s">
        <v>333</v>
      </c>
      <c r="C304" s="55">
        <v>10000</v>
      </c>
      <c r="D304" s="26">
        <v>7716.51</v>
      </c>
      <c r="E304" s="26">
        <v>9500</v>
      </c>
      <c r="F304" s="34">
        <v>10000</v>
      </c>
      <c r="G304" s="26">
        <v>10759.97</v>
      </c>
      <c r="H304" s="26">
        <v>9360.51</v>
      </c>
      <c r="I304" s="26">
        <v>8033.25</v>
      </c>
      <c r="J304" s="26">
        <v>9455.6200000000008</v>
      </c>
      <c r="K304" s="26">
        <v>9792.1299999999992</v>
      </c>
      <c r="L304" s="26">
        <v>5269.36</v>
      </c>
      <c r="M304" s="26">
        <v>3788.06</v>
      </c>
      <c r="N304" s="26">
        <v>4626.08</v>
      </c>
      <c r="O304" s="26">
        <v>0</v>
      </c>
      <c r="Q304" s="18">
        <v>4000</v>
      </c>
    </row>
    <row r="305" spans="1:15" x14ac:dyDescent="0.25">
      <c r="A305" s="2" t="s">
        <v>628</v>
      </c>
      <c r="B305" s="7" t="s">
        <v>334</v>
      </c>
      <c r="C305" s="55">
        <v>0</v>
      </c>
      <c r="D305" s="26">
        <v>0</v>
      </c>
      <c r="E305" s="26">
        <f t="shared" ref="E305" si="160">D305/10*12</f>
        <v>0</v>
      </c>
      <c r="F305" s="34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67.23</v>
      </c>
      <c r="N305" s="26">
        <v>332.51</v>
      </c>
      <c r="O305" s="26">
        <v>0</v>
      </c>
    </row>
    <row r="306" spans="1:15" x14ac:dyDescent="0.25">
      <c r="A306" s="2" t="s">
        <v>629</v>
      </c>
      <c r="B306" s="7" t="s">
        <v>367</v>
      </c>
      <c r="C306" s="55">
        <v>500</v>
      </c>
      <c r="D306" s="26">
        <v>100.12</v>
      </c>
      <c r="E306" s="26">
        <v>200</v>
      </c>
      <c r="F306" s="34">
        <v>400</v>
      </c>
      <c r="G306" s="26">
        <v>0</v>
      </c>
      <c r="H306" s="26">
        <v>257.52999999999997</v>
      </c>
      <c r="I306" s="26">
        <v>1340.07</v>
      </c>
      <c r="J306" s="26">
        <v>2268.9499999999998</v>
      </c>
      <c r="K306" s="26">
        <v>2811.53</v>
      </c>
      <c r="L306" s="26">
        <v>2189.34</v>
      </c>
      <c r="M306" s="26">
        <v>1223.52</v>
      </c>
      <c r="N306" s="26">
        <v>1521.9</v>
      </c>
      <c r="O306" s="26">
        <v>1966.73</v>
      </c>
    </row>
    <row r="307" spans="1:15" x14ac:dyDescent="0.25">
      <c r="A307" s="2" t="s">
        <v>630</v>
      </c>
      <c r="B307" s="7" t="s">
        <v>237</v>
      </c>
      <c r="C307" s="55">
        <v>1500</v>
      </c>
      <c r="D307" s="26">
        <v>2801.46</v>
      </c>
      <c r="E307" s="26">
        <v>3000</v>
      </c>
      <c r="F307" s="34">
        <v>1500</v>
      </c>
      <c r="G307" s="26">
        <v>1595</v>
      </c>
      <c r="H307" s="26">
        <v>440</v>
      </c>
      <c r="I307" s="26">
        <v>3730.97</v>
      </c>
      <c r="J307" s="26">
        <v>0</v>
      </c>
      <c r="K307" s="26">
        <v>0</v>
      </c>
      <c r="L307" s="26">
        <v>0</v>
      </c>
      <c r="M307" s="26">
        <v>30</v>
      </c>
      <c r="N307" s="26">
        <v>390</v>
      </c>
      <c r="O307" s="26">
        <v>10</v>
      </c>
    </row>
    <row r="308" spans="1:15" x14ac:dyDescent="0.25">
      <c r="A308" s="2" t="s">
        <v>631</v>
      </c>
      <c r="B308" s="7" t="s">
        <v>238</v>
      </c>
      <c r="C308" s="55">
        <v>750</v>
      </c>
      <c r="D308" s="26">
        <v>0</v>
      </c>
      <c r="E308" s="26">
        <v>750</v>
      </c>
      <c r="F308" s="34">
        <v>500</v>
      </c>
      <c r="G308" s="26">
        <v>330.73</v>
      </c>
      <c r="H308" s="26">
        <v>563.58000000000004</v>
      </c>
      <c r="I308" s="26">
        <v>0</v>
      </c>
      <c r="J308" s="26">
        <v>144</v>
      </c>
      <c r="K308" s="26">
        <v>252</v>
      </c>
      <c r="L308" s="26">
        <v>587.28</v>
      </c>
      <c r="M308" s="26">
        <v>0</v>
      </c>
      <c r="N308" s="26">
        <v>0</v>
      </c>
      <c r="O308" s="26">
        <v>0</v>
      </c>
    </row>
    <row r="309" spans="1:15" x14ac:dyDescent="0.25">
      <c r="A309" s="2" t="s">
        <v>632</v>
      </c>
      <c r="B309" s="7" t="s">
        <v>239</v>
      </c>
      <c r="C309" s="55">
        <v>1000</v>
      </c>
      <c r="D309" s="26">
        <v>475</v>
      </c>
      <c r="E309" s="26">
        <v>800</v>
      </c>
      <c r="F309" s="34">
        <v>900</v>
      </c>
      <c r="G309" s="26">
        <v>0</v>
      </c>
      <c r="H309" s="26">
        <v>0</v>
      </c>
      <c r="I309" s="26">
        <v>50</v>
      </c>
      <c r="J309" s="26">
        <v>228</v>
      </c>
      <c r="K309" s="26">
        <v>0</v>
      </c>
      <c r="L309" s="26">
        <v>0</v>
      </c>
      <c r="M309" s="26">
        <v>0</v>
      </c>
      <c r="N309" s="26">
        <v>0</v>
      </c>
      <c r="O309" s="26">
        <v>977.71</v>
      </c>
    </row>
    <row r="310" spans="1:15" x14ac:dyDescent="0.25">
      <c r="B310" s="5" t="s">
        <v>1</v>
      </c>
      <c r="C310" s="30">
        <f t="shared" ref="C310:O310" si="161">SUM(C298:C309)</f>
        <v>229750</v>
      </c>
      <c r="D310" s="30">
        <f t="shared" si="161"/>
        <v>136693.03</v>
      </c>
      <c r="E310" s="30">
        <f t="shared" si="161"/>
        <v>201250</v>
      </c>
      <c r="F310" s="35">
        <f t="shared" si="161"/>
        <v>194300</v>
      </c>
      <c r="G310" s="30">
        <f t="shared" ref="G310:H310" si="162">SUM(G298:G309)</f>
        <v>181415.09000000003</v>
      </c>
      <c r="H310" s="30">
        <f t="shared" si="162"/>
        <v>228034.96</v>
      </c>
      <c r="I310" s="30">
        <f t="shared" ref="I310" si="163">SUM(I298:I309)</f>
        <v>208063.91</v>
      </c>
      <c r="J310" s="30">
        <f t="shared" ref="J310" si="164">SUM(J298:J309)</f>
        <v>146267.21</v>
      </c>
      <c r="K310" s="30">
        <f t="shared" si="161"/>
        <v>94360.88</v>
      </c>
      <c r="L310" s="30">
        <f t="shared" si="161"/>
        <v>81899.429999999993</v>
      </c>
      <c r="M310" s="30">
        <f t="shared" si="161"/>
        <v>124566.72000000002</v>
      </c>
      <c r="N310" s="30">
        <f t="shared" si="161"/>
        <v>92951.449999999983</v>
      </c>
      <c r="O310" s="30">
        <f t="shared" si="161"/>
        <v>153119.66999999998</v>
      </c>
    </row>
    <row r="311" spans="1:15" x14ac:dyDescent="0.25">
      <c r="A311" s="2" t="s">
        <v>658</v>
      </c>
      <c r="B311" s="6" t="s">
        <v>211</v>
      </c>
      <c r="C311" s="23"/>
      <c r="D311" s="23"/>
      <c r="E311" s="26"/>
      <c r="F311" s="34"/>
      <c r="G311" s="23"/>
      <c r="H311" s="23"/>
      <c r="I311" s="23"/>
      <c r="J311" s="23"/>
      <c r="K311" s="26"/>
      <c r="L311" s="26"/>
      <c r="M311" s="26"/>
      <c r="N311" s="26"/>
      <c r="O311" s="26"/>
    </row>
    <row r="312" spans="1:15" x14ac:dyDescent="0.25">
      <c r="A312" s="2" t="s">
        <v>633</v>
      </c>
      <c r="B312" s="7" t="s">
        <v>219</v>
      </c>
      <c r="C312" s="55">
        <v>250</v>
      </c>
      <c r="D312" s="26">
        <v>0</v>
      </c>
      <c r="E312" s="26">
        <v>0</v>
      </c>
      <c r="F312" s="34">
        <v>0</v>
      </c>
      <c r="G312" s="26">
        <v>0</v>
      </c>
      <c r="H312" s="26">
        <v>0</v>
      </c>
      <c r="I312" s="26">
        <v>0</v>
      </c>
      <c r="J312" s="26">
        <v>200</v>
      </c>
      <c r="K312" s="26">
        <v>0</v>
      </c>
      <c r="L312" s="26">
        <v>114.94</v>
      </c>
      <c r="M312" s="26">
        <v>237.17</v>
      </c>
      <c r="N312" s="26">
        <v>0</v>
      </c>
      <c r="O312" s="26">
        <v>22.03</v>
      </c>
    </row>
    <row r="313" spans="1:15" x14ac:dyDescent="0.25">
      <c r="A313" s="2" t="s">
        <v>634</v>
      </c>
      <c r="B313" s="7" t="s">
        <v>213</v>
      </c>
      <c r="C313" s="55">
        <v>9500</v>
      </c>
      <c r="D313" s="26">
        <v>6495.94</v>
      </c>
      <c r="E313" s="26">
        <v>8800</v>
      </c>
      <c r="F313" s="34">
        <v>9500</v>
      </c>
      <c r="G313" s="26">
        <v>10099.51</v>
      </c>
      <c r="H313" s="26">
        <v>7929.34</v>
      </c>
      <c r="I313" s="26">
        <v>7271.3</v>
      </c>
      <c r="J313" s="26">
        <v>8019.89</v>
      </c>
      <c r="K313" s="26">
        <v>7119.66</v>
      </c>
      <c r="L313" s="26">
        <v>7476.8</v>
      </c>
      <c r="M313" s="26">
        <v>14311.94</v>
      </c>
      <c r="N313" s="26">
        <v>19743.5</v>
      </c>
      <c r="O313" s="26">
        <v>18612.2</v>
      </c>
    </row>
    <row r="314" spans="1:15" x14ac:dyDescent="0.25">
      <c r="A314" s="2" t="s">
        <v>635</v>
      </c>
      <c r="B314" s="7" t="s">
        <v>216</v>
      </c>
      <c r="C314" s="26">
        <v>0</v>
      </c>
      <c r="D314" s="26">
        <v>0</v>
      </c>
      <c r="E314" s="26">
        <f t="shared" ref="E314:E315" si="165">D314/7.5*12</f>
        <v>0</v>
      </c>
      <c r="F314" s="34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24393.64</v>
      </c>
      <c r="N314" s="26">
        <v>16136.6</v>
      </c>
      <c r="O314" s="26">
        <v>17164.09</v>
      </c>
    </row>
    <row r="315" spans="1:15" x14ac:dyDescent="0.25">
      <c r="A315" s="2" t="s">
        <v>636</v>
      </c>
      <c r="B315" s="7" t="s">
        <v>27</v>
      </c>
      <c r="C315" s="26">
        <v>0</v>
      </c>
      <c r="D315" s="26">
        <v>0</v>
      </c>
      <c r="E315" s="26">
        <f t="shared" si="165"/>
        <v>0</v>
      </c>
      <c r="F315" s="34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93.65</v>
      </c>
      <c r="M315" s="26">
        <v>1279.32</v>
      </c>
      <c r="N315" s="26">
        <v>0</v>
      </c>
      <c r="O315" s="26">
        <v>0</v>
      </c>
    </row>
    <row r="316" spans="1:15" x14ac:dyDescent="0.25">
      <c r="B316" s="5" t="s">
        <v>1</v>
      </c>
      <c r="C316" s="30">
        <f t="shared" ref="C316:O316" si="166">SUM(C312:C315)</f>
        <v>9750</v>
      </c>
      <c r="D316" s="30">
        <f t="shared" si="166"/>
        <v>6495.94</v>
      </c>
      <c r="E316" s="30">
        <f t="shared" si="166"/>
        <v>8800</v>
      </c>
      <c r="F316" s="35">
        <f t="shared" si="166"/>
        <v>9500</v>
      </c>
      <c r="G316" s="30">
        <f t="shared" ref="G316:H316" si="167">SUM(G312:G315)</f>
        <v>10099.51</v>
      </c>
      <c r="H316" s="30">
        <f t="shared" si="167"/>
        <v>7929.34</v>
      </c>
      <c r="I316" s="30">
        <f t="shared" ref="I316" si="168">SUM(I312:I315)</f>
        <v>7271.3</v>
      </c>
      <c r="J316" s="30">
        <f t="shared" ref="J316" si="169">SUM(J312:J315)</f>
        <v>8219.89</v>
      </c>
      <c r="K316" s="30">
        <f t="shared" ref="K316" si="170">SUM(K312:K315)</f>
        <v>7119.66</v>
      </c>
      <c r="L316" s="30">
        <f t="shared" si="166"/>
        <v>7685.3899999999994</v>
      </c>
      <c r="M316" s="30">
        <f t="shared" si="166"/>
        <v>40222.07</v>
      </c>
      <c r="N316" s="30">
        <f t="shared" si="166"/>
        <v>35880.1</v>
      </c>
      <c r="O316" s="30">
        <f t="shared" si="166"/>
        <v>35798.32</v>
      </c>
    </row>
    <row r="317" spans="1:15" x14ac:dyDescent="0.25">
      <c r="A317" s="2" t="s">
        <v>637</v>
      </c>
      <c r="B317" s="6" t="s">
        <v>240</v>
      </c>
      <c r="C317" s="26">
        <v>0</v>
      </c>
      <c r="D317" s="26">
        <v>0</v>
      </c>
      <c r="E317" s="26">
        <v>0</v>
      </c>
      <c r="F317" s="34"/>
      <c r="G317" s="26">
        <v>0</v>
      </c>
      <c r="H317" s="26">
        <v>0</v>
      </c>
      <c r="I317" s="26">
        <v>0</v>
      </c>
      <c r="J317" s="26">
        <v>0</v>
      </c>
      <c r="K317" s="26">
        <f>SUM(D317-E317)</f>
        <v>0</v>
      </c>
      <c r="L317" s="26">
        <f>SUM(E317-F317)</f>
        <v>0</v>
      </c>
      <c r="M317" s="26">
        <v>0</v>
      </c>
      <c r="N317" s="26">
        <v>0</v>
      </c>
      <c r="O317" s="26">
        <v>66666.67</v>
      </c>
    </row>
    <row r="318" spans="1:15" x14ac:dyDescent="0.25">
      <c r="B318" s="5" t="s">
        <v>1</v>
      </c>
      <c r="C318" s="30">
        <f t="shared" ref="C318:L318" si="171">SUM(C317)</f>
        <v>0</v>
      </c>
      <c r="D318" s="30">
        <f t="shared" si="171"/>
        <v>0</v>
      </c>
      <c r="E318" s="30">
        <f t="shared" si="171"/>
        <v>0</v>
      </c>
      <c r="F318" s="35">
        <f t="shared" si="171"/>
        <v>0</v>
      </c>
      <c r="G318" s="30">
        <f>SUM(G317)</f>
        <v>0</v>
      </c>
      <c r="H318" s="30">
        <f>SUM(H317)</f>
        <v>0</v>
      </c>
      <c r="I318" s="30">
        <f>SUM(I317)</f>
        <v>0</v>
      </c>
      <c r="J318" s="30">
        <f t="shared" ref="J318" si="172">SUM(J317)</f>
        <v>0</v>
      </c>
      <c r="K318" s="30">
        <f t="shared" si="171"/>
        <v>0</v>
      </c>
      <c r="L318" s="30">
        <f t="shared" si="171"/>
        <v>0</v>
      </c>
      <c r="M318" s="30"/>
      <c r="N318" s="30">
        <f>SUM(N317)</f>
        <v>0</v>
      </c>
      <c r="O318" s="30">
        <f>SUM(O317)</f>
        <v>66666.67</v>
      </c>
    </row>
    <row r="319" spans="1:15" x14ac:dyDescent="0.25">
      <c r="A319" s="2" t="s">
        <v>638</v>
      </c>
      <c r="B319" s="6" t="s">
        <v>220</v>
      </c>
      <c r="C319" s="26">
        <v>0</v>
      </c>
      <c r="D319" s="26">
        <v>0</v>
      </c>
      <c r="E319" s="26">
        <v>0</v>
      </c>
      <c r="F319" s="39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f>SUM(D319-E319)</f>
        <v>0</v>
      </c>
      <c r="L319" s="26">
        <f>SUM(E319-F319)</f>
        <v>0</v>
      </c>
      <c r="M319" s="26">
        <v>10000</v>
      </c>
      <c r="N319" s="26">
        <v>0</v>
      </c>
      <c r="O319" s="26">
        <v>2166.67</v>
      </c>
    </row>
    <row r="320" spans="1:15" x14ac:dyDescent="0.25">
      <c r="B320" s="5" t="s">
        <v>1</v>
      </c>
      <c r="C320" s="30">
        <f t="shared" ref="C320:M320" si="173">SUM(C319)</f>
        <v>0</v>
      </c>
      <c r="D320" s="30">
        <f t="shared" si="173"/>
        <v>0</v>
      </c>
      <c r="E320" s="30">
        <f t="shared" si="173"/>
        <v>0</v>
      </c>
      <c r="F320" s="35">
        <f t="shared" si="173"/>
        <v>0</v>
      </c>
      <c r="G320" s="30">
        <f t="shared" ref="G320:I320" si="174">SUM(G319)</f>
        <v>0</v>
      </c>
      <c r="H320" s="30">
        <f t="shared" si="174"/>
        <v>0</v>
      </c>
      <c r="I320" s="30">
        <f t="shared" si="174"/>
        <v>0</v>
      </c>
      <c r="J320" s="30">
        <f t="shared" ref="J320" si="175">SUM(J319)</f>
        <v>0</v>
      </c>
      <c r="K320" s="30">
        <f t="shared" ref="K320" si="176">SUM(K319)</f>
        <v>0</v>
      </c>
      <c r="L320" s="30">
        <f t="shared" si="173"/>
        <v>0</v>
      </c>
      <c r="M320" s="30">
        <f t="shared" si="173"/>
        <v>10000</v>
      </c>
      <c r="N320" s="30">
        <v>0</v>
      </c>
      <c r="O320" s="30">
        <f>SUM(O319)</f>
        <v>2166.67</v>
      </c>
    </row>
    <row r="321" spans="1:27" x14ac:dyDescent="0.25">
      <c r="A321" s="2" t="s">
        <v>639</v>
      </c>
      <c r="B321" s="6" t="s">
        <v>241</v>
      </c>
      <c r="C321" s="26">
        <v>0</v>
      </c>
      <c r="D321" s="26">
        <v>0</v>
      </c>
      <c r="E321" s="26">
        <v>0</v>
      </c>
      <c r="F321" s="39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f>SUM(D321-E321)</f>
        <v>0</v>
      </c>
      <c r="L321" s="26">
        <f>SUM(E321-F321)</f>
        <v>0</v>
      </c>
      <c r="M321" s="26">
        <v>0</v>
      </c>
      <c r="N321" s="26">
        <f>SUM(N319:N320)</f>
        <v>0</v>
      </c>
      <c r="O321" s="26">
        <v>0</v>
      </c>
    </row>
    <row r="322" spans="1:27" x14ac:dyDescent="0.25">
      <c r="A322" s="2" t="s">
        <v>640</v>
      </c>
      <c r="B322" s="6" t="s">
        <v>242</v>
      </c>
      <c r="C322" s="26">
        <v>60000</v>
      </c>
      <c r="D322" s="26">
        <v>19738.169999999998</v>
      </c>
      <c r="E322" s="26">
        <v>40000</v>
      </c>
      <c r="F322" s="59">
        <v>251550</v>
      </c>
      <c r="G322" s="26">
        <v>6364.38</v>
      </c>
      <c r="H322" s="26">
        <v>0</v>
      </c>
      <c r="I322" s="26">
        <v>0</v>
      </c>
      <c r="J322" s="26">
        <v>0</v>
      </c>
      <c r="K322" s="26">
        <f>SUM(D322-E322)</f>
        <v>-20261.830000000002</v>
      </c>
      <c r="L322" s="26">
        <f>SUM(E322-F322)</f>
        <v>-211550</v>
      </c>
      <c r="M322" s="26">
        <v>0</v>
      </c>
      <c r="N322" s="26">
        <v>0</v>
      </c>
      <c r="O322" s="26">
        <v>0</v>
      </c>
    </row>
    <row r="323" spans="1:27" x14ac:dyDescent="0.25">
      <c r="B323" s="5" t="s">
        <v>1</v>
      </c>
      <c r="C323" s="30">
        <f t="shared" ref="C323:M323" si="177">SUM(C321:C322)</f>
        <v>60000</v>
      </c>
      <c r="D323" s="30">
        <f t="shared" si="177"/>
        <v>19738.169999999998</v>
      </c>
      <c r="E323" s="30">
        <f t="shared" si="177"/>
        <v>40000</v>
      </c>
      <c r="F323" s="35">
        <f t="shared" si="177"/>
        <v>251550</v>
      </c>
      <c r="G323" s="30">
        <f t="shared" ref="G323:I323" si="178">SUM(G321:G322)</f>
        <v>6364.38</v>
      </c>
      <c r="H323" s="30">
        <f t="shared" si="178"/>
        <v>0</v>
      </c>
      <c r="I323" s="30">
        <f t="shared" si="178"/>
        <v>0</v>
      </c>
      <c r="J323" s="30">
        <f t="shared" ref="J323" si="179">SUM(J321:J322)</f>
        <v>0</v>
      </c>
      <c r="K323" s="30">
        <f t="shared" ref="K323" si="180">SUM(K321:K322)</f>
        <v>-20261.830000000002</v>
      </c>
      <c r="L323" s="30">
        <f t="shared" si="177"/>
        <v>-211550</v>
      </c>
      <c r="M323" s="30">
        <f t="shared" si="177"/>
        <v>0</v>
      </c>
      <c r="N323" s="30">
        <f>SUM(N322)</f>
        <v>0</v>
      </c>
      <c r="O323" s="30">
        <f>SUM(O321:O322)</f>
        <v>0</v>
      </c>
    </row>
    <row r="324" spans="1:27" s="4" customFormat="1" x14ac:dyDescent="0.25">
      <c r="A324" s="2" t="s">
        <v>641</v>
      </c>
      <c r="B324" s="6" t="s">
        <v>244</v>
      </c>
      <c r="C324" s="26">
        <v>80000</v>
      </c>
      <c r="D324" s="26">
        <v>0</v>
      </c>
      <c r="E324" s="26">
        <v>0</v>
      </c>
      <c r="F324" s="39">
        <v>40000</v>
      </c>
      <c r="G324" s="26"/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</row>
    <row r="325" spans="1:27" x14ac:dyDescent="0.25">
      <c r="B325" s="5" t="s">
        <v>1</v>
      </c>
      <c r="C325" s="30">
        <f t="shared" ref="C325:O325" si="181">SUM(C324)</f>
        <v>80000</v>
      </c>
      <c r="D325" s="30">
        <f t="shared" si="181"/>
        <v>0</v>
      </c>
      <c r="E325" s="30">
        <f t="shared" si="181"/>
        <v>0</v>
      </c>
      <c r="F325" s="35">
        <f t="shared" si="181"/>
        <v>40000</v>
      </c>
      <c r="G325" s="30">
        <f t="shared" ref="G325" si="182">SUM(G324)</f>
        <v>0</v>
      </c>
      <c r="H325" s="30">
        <f t="shared" ref="H325:I325" si="183">SUM(H324)</f>
        <v>0</v>
      </c>
      <c r="I325" s="30">
        <f t="shared" si="183"/>
        <v>0</v>
      </c>
      <c r="J325" s="30">
        <f t="shared" ref="J325" si="184">SUM(J324)</f>
        <v>0</v>
      </c>
      <c r="K325" s="30">
        <f t="shared" ref="K325" si="185">SUM(K324)</f>
        <v>0</v>
      </c>
      <c r="L325" s="30">
        <f t="shared" si="181"/>
        <v>0</v>
      </c>
      <c r="M325" s="30">
        <f t="shared" si="181"/>
        <v>0</v>
      </c>
      <c r="N325" s="30">
        <f t="shared" si="181"/>
        <v>0</v>
      </c>
      <c r="O325" s="30">
        <f t="shared" si="181"/>
        <v>0</v>
      </c>
    </row>
    <row r="326" spans="1:27" ht="16.5" thickBot="1" x14ac:dyDescent="0.3">
      <c r="B326" s="40" t="s">
        <v>60</v>
      </c>
      <c r="C326" s="28">
        <f t="shared" ref="C326:O326" si="186">SUM(C273+C296+C310+C316+C318+C320+C323+C325)</f>
        <v>1156500</v>
      </c>
      <c r="D326" s="28">
        <f t="shared" si="186"/>
        <v>703811.57000000007</v>
      </c>
      <c r="E326" s="28">
        <f t="shared" si="186"/>
        <v>1015650</v>
      </c>
      <c r="F326" s="38">
        <f t="shared" si="186"/>
        <v>1270000</v>
      </c>
      <c r="G326" s="28">
        <f t="shared" ref="G326" si="187">SUM(G273+G296+G310+G316+G318+G320+G323+G325)</f>
        <v>890603.95000000007</v>
      </c>
      <c r="H326" s="28">
        <f t="shared" ref="H326:I326" si="188">SUM(H273+H296+H310+H316+H318+H320+H323+H325)</f>
        <v>865371.13</v>
      </c>
      <c r="I326" s="28">
        <f t="shared" si="188"/>
        <v>845555.62000000011</v>
      </c>
      <c r="J326" s="28">
        <f t="shared" ref="J326" si="189">SUM(J273+J296+J310+J316+J318+J320+J323+J325)</f>
        <v>890134.37</v>
      </c>
      <c r="K326" s="28">
        <f t="shared" ref="K326" si="190">SUM(K273+K296+K310+K316+K318+K320+K323+K325)</f>
        <v>771175.85</v>
      </c>
      <c r="L326" s="28">
        <f t="shared" si="186"/>
        <v>662952.63</v>
      </c>
      <c r="M326" s="28">
        <f t="shared" si="186"/>
        <v>927131.12999999989</v>
      </c>
      <c r="N326" s="28">
        <f t="shared" si="186"/>
        <v>602072.5</v>
      </c>
      <c r="O326" s="28">
        <f t="shared" si="186"/>
        <v>747605.58000000019</v>
      </c>
    </row>
    <row r="327" spans="1:27" x14ac:dyDescent="0.25">
      <c r="B327" s="7"/>
      <c r="G327" s="2"/>
      <c r="H327" s="2"/>
      <c r="I327" s="2"/>
    </row>
    <row r="328" spans="1:27" x14ac:dyDescent="0.25">
      <c r="B328" s="7"/>
      <c r="G328" s="2"/>
      <c r="H328" s="2"/>
      <c r="I328" s="2"/>
    </row>
    <row r="329" spans="1:27" x14ac:dyDescent="0.25">
      <c r="B329" s="7"/>
      <c r="G329" s="2"/>
      <c r="H329" s="2"/>
      <c r="I329" s="2"/>
    </row>
    <row r="330" spans="1:27" s="4" customFormat="1" x14ac:dyDescent="0.25">
      <c r="B330" s="7"/>
      <c r="E330" s="2"/>
      <c r="F330" s="21"/>
      <c r="K330" s="2"/>
      <c r="L330" s="2"/>
      <c r="M330" s="2"/>
      <c r="N330" s="2"/>
      <c r="O330" s="2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</row>
    <row r="331" spans="1:27" ht="21" thickBot="1" x14ac:dyDescent="0.35">
      <c r="B331" s="1" t="s">
        <v>57</v>
      </c>
      <c r="G331" s="2"/>
      <c r="H331" s="2"/>
      <c r="I331" s="2"/>
    </row>
    <row r="332" spans="1:27" ht="31.5" x14ac:dyDescent="0.25">
      <c r="B332" s="5" t="s">
        <v>0</v>
      </c>
      <c r="C332" s="19" t="str">
        <f>C3</f>
        <v>2026 Original Budget</v>
      </c>
      <c r="D332" s="14" t="str">
        <f>D3</f>
        <v>2026 Actual to 3/10/26</v>
      </c>
      <c r="E332" s="14" t="str">
        <f>E3</f>
        <v>2026 Full Year Estimate</v>
      </c>
      <c r="F332" s="33" t="str">
        <f>F260</f>
        <v>2027 Full Year Estimate</v>
      </c>
      <c r="G332" s="22" t="str">
        <f>G260</f>
        <v>2025 Actual</v>
      </c>
      <c r="H332" s="19" t="str">
        <f>H3</f>
        <v>2024 Actual</v>
      </c>
      <c r="I332" s="19" t="str">
        <f>I3</f>
        <v>2023 Actual</v>
      </c>
      <c r="J332" s="19" t="str">
        <f>J3</f>
        <v>2022 Actual</v>
      </c>
      <c r="K332" s="19" t="s">
        <v>703</v>
      </c>
      <c r="L332" s="19" t="s">
        <v>487</v>
      </c>
      <c r="M332" s="22" t="s">
        <v>273</v>
      </c>
      <c r="N332" s="19" t="s">
        <v>267</v>
      </c>
      <c r="O332" s="19" t="s">
        <v>269</v>
      </c>
      <c r="P332" s="10" t="s">
        <v>349</v>
      </c>
      <c r="Q332" s="10" t="s">
        <v>350</v>
      </c>
    </row>
    <row r="333" spans="1:27" x14ac:dyDescent="0.25">
      <c r="A333" s="2" t="s">
        <v>659</v>
      </c>
      <c r="B333" s="6" t="s">
        <v>223</v>
      </c>
      <c r="E333" s="12"/>
      <c r="F333" s="34"/>
      <c r="G333" s="2"/>
      <c r="H333" s="2"/>
      <c r="I333" s="2"/>
      <c r="K333" s="12"/>
      <c r="L333" s="12"/>
      <c r="M333" s="12"/>
      <c r="N333" s="12"/>
      <c r="O333" s="12"/>
    </row>
    <row r="334" spans="1:27" x14ac:dyDescent="0.25">
      <c r="A334" s="2" t="s">
        <v>642</v>
      </c>
      <c r="B334" s="7" t="s">
        <v>123</v>
      </c>
      <c r="C334" s="55">
        <v>11500</v>
      </c>
      <c r="D334" s="26">
        <v>8858.4</v>
      </c>
      <c r="E334" s="26">
        <v>11500</v>
      </c>
      <c r="F334" s="34">
        <v>11800</v>
      </c>
      <c r="G334" s="26">
        <v>11277.13</v>
      </c>
      <c r="H334" s="26">
        <v>10500</v>
      </c>
      <c r="I334" s="26">
        <v>10200</v>
      </c>
      <c r="J334" s="26">
        <v>10027.540000000001</v>
      </c>
      <c r="K334" s="26">
        <v>9791.74</v>
      </c>
      <c r="L334" s="26">
        <v>11067.95</v>
      </c>
      <c r="M334" s="26">
        <v>9065.6</v>
      </c>
      <c r="N334" s="26">
        <v>11127.16</v>
      </c>
      <c r="O334" s="26">
        <v>7607.56</v>
      </c>
    </row>
    <row r="335" spans="1:27" x14ac:dyDescent="0.25">
      <c r="A335" s="2" t="s">
        <v>643</v>
      </c>
      <c r="B335" s="7" t="s">
        <v>245</v>
      </c>
      <c r="C335" s="55">
        <v>3000</v>
      </c>
      <c r="D335" s="26">
        <v>0</v>
      </c>
      <c r="E335" s="26">
        <v>2000</v>
      </c>
      <c r="F335" s="34">
        <v>2000</v>
      </c>
      <c r="G335" s="26">
        <v>2000</v>
      </c>
      <c r="H335" s="26">
        <v>2000</v>
      </c>
      <c r="I335" s="26">
        <v>0</v>
      </c>
      <c r="J335" s="26">
        <v>2000</v>
      </c>
      <c r="K335" s="26">
        <v>2000</v>
      </c>
      <c r="L335" s="26">
        <v>2000</v>
      </c>
      <c r="M335" s="26">
        <v>2000</v>
      </c>
      <c r="N335" s="26">
        <v>2000</v>
      </c>
      <c r="O335" s="26">
        <v>1958.33</v>
      </c>
    </row>
    <row r="336" spans="1:27" x14ac:dyDescent="0.25">
      <c r="A336" s="2" t="s">
        <v>644</v>
      </c>
      <c r="B336" s="7" t="s">
        <v>8</v>
      </c>
      <c r="C336" s="55">
        <v>43750</v>
      </c>
      <c r="D336" s="26">
        <v>33005.910000000003</v>
      </c>
      <c r="E336" s="26">
        <v>43750</v>
      </c>
      <c r="F336" s="34">
        <v>45000</v>
      </c>
      <c r="G336" s="26">
        <v>43364.19</v>
      </c>
      <c r="H336" s="26">
        <v>38637.82</v>
      </c>
      <c r="I336" s="26">
        <v>42702.59</v>
      </c>
      <c r="J336" s="26">
        <v>43579.75</v>
      </c>
      <c r="K336" s="26">
        <v>33262.239999999998</v>
      </c>
      <c r="L336" s="26">
        <v>42160.03</v>
      </c>
      <c r="M336" s="26">
        <v>44242.05</v>
      </c>
      <c r="N336" s="26">
        <v>46149.69</v>
      </c>
      <c r="O336" s="26">
        <v>37702.25</v>
      </c>
    </row>
    <row r="337" spans="1:23" x14ac:dyDescent="0.25">
      <c r="A337" s="2" t="s">
        <v>645</v>
      </c>
      <c r="B337" s="7" t="s">
        <v>224</v>
      </c>
      <c r="C337" s="55">
        <v>0</v>
      </c>
      <c r="D337" s="26">
        <v>0</v>
      </c>
      <c r="E337" s="26">
        <f t="shared" ref="E337" si="191">D337/9*12</f>
        <v>0</v>
      </c>
      <c r="F337" s="34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14910.72</v>
      </c>
      <c r="O337" s="26">
        <v>13895</v>
      </c>
    </row>
    <row r="338" spans="1:23" x14ac:dyDescent="0.25">
      <c r="A338" s="2" t="s">
        <v>646</v>
      </c>
      <c r="B338" s="7" t="s">
        <v>32</v>
      </c>
      <c r="C338" s="55">
        <v>2000</v>
      </c>
      <c r="D338" s="26">
        <v>500</v>
      </c>
      <c r="E338" s="26">
        <v>1500</v>
      </c>
      <c r="F338" s="34">
        <v>1500</v>
      </c>
      <c r="G338" s="26">
        <v>500</v>
      </c>
      <c r="H338" s="26">
        <v>750</v>
      </c>
      <c r="I338" s="26">
        <v>2000</v>
      </c>
      <c r="J338" s="26">
        <v>1175</v>
      </c>
      <c r="K338" s="26">
        <v>1000</v>
      </c>
      <c r="L338" s="26">
        <v>0</v>
      </c>
      <c r="M338" s="26">
        <v>2000</v>
      </c>
      <c r="N338" s="26">
        <v>0</v>
      </c>
      <c r="O338" s="26">
        <v>1400</v>
      </c>
    </row>
    <row r="339" spans="1:23" x14ac:dyDescent="0.25">
      <c r="A339" s="2" t="s">
        <v>647</v>
      </c>
      <c r="B339" s="7" t="s">
        <v>6</v>
      </c>
      <c r="C339" s="55">
        <v>0</v>
      </c>
      <c r="D339" s="26">
        <v>0</v>
      </c>
      <c r="E339" s="26">
        <v>15</v>
      </c>
      <c r="F339" s="34">
        <v>0</v>
      </c>
      <c r="G339" s="26">
        <v>15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4.4400000000000004</v>
      </c>
    </row>
    <row r="340" spans="1:23" x14ac:dyDescent="0.25">
      <c r="A340" s="2" t="s">
        <v>648</v>
      </c>
      <c r="B340" s="7" t="s">
        <v>246</v>
      </c>
      <c r="C340" s="55">
        <v>1000</v>
      </c>
      <c r="D340" s="26">
        <v>0</v>
      </c>
      <c r="E340" s="26">
        <v>1000</v>
      </c>
      <c r="F340" s="34">
        <v>1000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200.2</v>
      </c>
    </row>
    <row r="341" spans="1:23" x14ac:dyDescent="0.25">
      <c r="A341" s="2" t="s">
        <v>649</v>
      </c>
      <c r="B341" s="7" t="s">
        <v>335</v>
      </c>
      <c r="C341" s="55">
        <v>5000</v>
      </c>
      <c r="D341" s="26">
        <v>0</v>
      </c>
      <c r="E341" s="26">
        <v>0</v>
      </c>
      <c r="F341" s="36">
        <v>5000</v>
      </c>
      <c r="G341" s="26">
        <v>0</v>
      </c>
      <c r="H341" s="26">
        <v>0</v>
      </c>
      <c r="I341" s="26">
        <v>0</v>
      </c>
      <c r="J341" s="26">
        <v>3755.26</v>
      </c>
      <c r="K341" s="26">
        <v>225</v>
      </c>
      <c r="L341" s="26">
        <v>8350</v>
      </c>
      <c r="M341" s="26">
        <v>1098.6500000000001</v>
      </c>
      <c r="N341" s="26">
        <v>0</v>
      </c>
      <c r="O341" s="26">
        <v>3585.64</v>
      </c>
      <c r="V341" s="18">
        <v>500</v>
      </c>
    </row>
    <row r="342" spans="1:23" x14ac:dyDescent="0.25">
      <c r="A342" s="2" t="s">
        <v>650</v>
      </c>
      <c r="B342" s="7" t="s">
        <v>296</v>
      </c>
      <c r="C342" s="55">
        <v>1000</v>
      </c>
      <c r="D342" s="26">
        <v>0</v>
      </c>
      <c r="E342" s="26">
        <v>1000</v>
      </c>
      <c r="F342" s="34">
        <v>1000</v>
      </c>
      <c r="G342" s="26">
        <v>0</v>
      </c>
      <c r="H342" s="26">
        <v>0</v>
      </c>
      <c r="I342" s="26">
        <v>5619.94</v>
      </c>
      <c r="J342" s="26">
        <v>0</v>
      </c>
      <c r="K342" s="26">
        <v>0</v>
      </c>
      <c r="L342" s="26">
        <v>170</v>
      </c>
      <c r="M342" s="26">
        <v>1169.5</v>
      </c>
      <c r="N342" s="26">
        <v>999.16</v>
      </c>
      <c r="O342" s="26">
        <v>-805.33</v>
      </c>
    </row>
    <row r="343" spans="1:23" x14ac:dyDescent="0.25">
      <c r="A343" s="2" t="s">
        <v>651</v>
      </c>
      <c r="B343" s="7" t="s">
        <v>33</v>
      </c>
      <c r="C343" s="55">
        <v>1000</v>
      </c>
      <c r="D343" s="26">
        <v>0</v>
      </c>
      <c r="E343" s="26">
        <v>1000</v>
      </c>
      <c r="F343" s="34">
        <v>1000</v>
      </c>
      <c r="G343" s="26">
        <v>16.98</v>
      </c>
      <c r="H343" s="26">
        <v>254.56</v>
      </c>
      <c r="I343" s="26">
        <v>337.89</v>
      </c>
      <c r="J343" s="26">
        <v>969.27</v>
      </c>
      <c r="K343" s="26">
        <v>1881.95</v>
      </c>
      <c r="L343" s="26">
        <v>263.55</v>
      </c>
      <c r="M343" s="26">
        <v>78.989999999999995</v>
      </c>
      <c r="N343" s="26">
        <v>125.55</v>
      </c>
      <c r="O343" s="26">
        <v>0</v>
      </c>
      <c r="W343" s="18">
        <v>500</v>
      </c>
    </row>
    <row r="344" spans="1:23" x14ac:dyDescent="0.25">
      <c r="A344" s="2" t="s">
        <v>652</v>
      </c>
      <c r="B344" s="7" t="s">
        <v>247</v>
      </c>
      <c r="C344" s="55">
        <v>300</v>
      </c>
      <c r="D344" s="26">
        <v>0</v>
      </c>
      <c r="E344" s="26">
        <v>300</v>
      </c>
      <c r="F344" s="34">
        <v>300</v>
      </c>
      <c r="G344" s="26">
        <v>0</v>
      </c>
      <c r="H344" s="26">
        <v>0</v>
      </c>
      <c r="I344" s="26">
        <v>0</v>
      </c>
      <c r="J344" s="26">
        <v>0</v>
      </c>
      <c r="K344" s="26">
        <v>498.99</v>
      </c>
      <c r="L344" s="26">
        <v>499.99</v>
      </c>
      <c r="M344" s="26">
        <v>0</v>
      </c>
      <c r="N344" s="26">
        <v>0</v>
      </c>
      <c r="O344" s="26">
        <v>0</v>
      </c>
    </row>
    <row r="345" spans="1:23" x14ac:dyDescent="0.25">
      <c r="A345" s="2" t="s">
        <v>653</v>
      </c>
      <c r="B345" s="7" t="s">
        <v>39</v>
      </c>
      <c r="C345" s="55">
        <v>200</v>
      </c>
      <c r="D345" s="26">
        <v>0</v>
      </c>
      <c r="E345" s="26">
        <v>200</v>
      </c>
      <c r="F345" s="36">
        <v>200</v>
      </c>
      <c r="G345" s="26">
        <v>0</v>
      </c>
      <c r="H345" s="26">
        <v>0</v>
      </c>
      <c r="I345" s="26">
        <v>0</v>
      </c>
      <c r="J345" s="26">
        <v>108.52</v>
      </c>
      <c r="K345" s="26">
        <v>228.32</v>
      </c>
      <c r="L345" s="26">
        <v>0</v>
      </c>
      <c r="M345" s="26">
        <v>0</v>
      </c>
      <c r="N345" s="26">
        <v>0</v>
      </c>
      <c r="O345" s="26">
        <v>35.21</v>
      </c>
    </row>
    <row r="346" spans="1:23" x14ac:dyDescent="0.25">
      <c r="B346" s="5" t="s">
        <v>1</v>
      </c>
      <c r="C346" s="30">
        <f t="shared" ref="C346:O346" si="192">SUM(C334:C345)</f>
        <v>68750</v>
      </c>
      <c r="D346" s="30">
        <f t="shared" si="192"/>
        <v>42364.310000000005</v>
      </c>
      <c r="E346" s="30">
        <f t="shared" si="192"/>
        <v>62265</v>
      </c>
      <c r="F346" s="35">
        <f t="shared" si="192"/>
        <v>68800</v>
      </c>
      <c r="G346" s="30">
        <f t="shared" ref="G346:H346" si="193">SUM(G334:G345)</f>
        <v>57173.3</v>
      </c>
      <c r="H346" s="30">
        <f t="shared" si="193"/>
        <v>52142.38</v>
      </c>
      <c r="I346" s="30">
        <f t="shared" ref="I346" si="194">SUM(I334:I345)</f>
        <v>60860.42</v>
      </c>
      <c r="J346" s="30">
        <f t="shared" ref="J346" si="195">SUM(J334:J345)</f>
        <v>61615.34</v>
      </c>
      <c r="K346" s="30">
        <f t="shared" si="192"/>
        <v>48888.239999999991</v>
      </c>
      <c r="L346" s="30">
        <f t="shared" si="192"/>
        <v>64511.519999999997</v>
      </c>
      <c r="M346" s="30">
        <f t="shared" si="192"/>
        <v>59654.79</v>
      </c>
      <c r="N346" s="30">
        <f t="shared" si="192"/>
        <v>75312.280000000013</v>
      </c>
      <c r="O346" s="30">
        <f t="shared" si="192"/>
        <v>65583.3</v>
      </c>
    </row>
    <row r="347" spans="1:23" x14ac:dyDescent="0.25">
      <c r="A347" s="2" t="s">
        <v>660</v>
      </c>
      <c r="B347" s="6" t="s">
        <v>257</v>
      </c>
      <c r="C347" s="26"/>
      <c r="D347" s="26"/>
      <c r="E347" s="26"/>
      <c r="F347" s="34"/>
      <c r="G347" s="26"/>
      <c r="H347" s="26"/>
      <c r="I347" s="26"/>
      <c r="J347" s="26"/>
      <c r="K347" s="26"/>
      <c r="L347" s="26"/>
      <c r="M347" s="26"/>
      <c r="N347" s="26"/>
      <c r="O347" s="26"/>
    </row>
    <row r="348" spans="1:23" x14ac:dyDescent="0.25">
      <c r="A348" s="2" t="s">
        <v>654</v>
      </c>
      <c r="B348" s="7" t="s">
        <v>248</v>
      </c>
      <c r="C348" s="55">
        <v>35000</v>
      </c>
      <c r="D348" s="26">
        <v>12234.86</v>
      </c>
      <c r="E348" s="26">
        <v>15000</v>
      </c>
      <c r="F348" s="36">
        <v>25000</v>
      </c>
      <c r="G348" s="26">
        <v>22845.81</v>
      </c>
      <c r="H348" s="26">
        <v>22091.3</v>
      </c>
      <c r="I348" s="26">
        <v>29338.44</v>
      </c>
      <c r="J348" s="26">
        <v>26113.14</v>
      </c>
      <c r="K348" s="26">
        <v>26497.46</v>
      </c>
      <c r="L348" s="26">
        <v>31736.04</v>
      </c>
      <c r="M348" s="26">
        <v>20051.96</v>
      </c>
      <c r="N348" s="26">
        <v>21577.07</v>
      </c>
      <c r="O348" s="26">
        <v>21469.1</v>
      </c>
    </row>
    <row r="349" spans="1:23" x14ac:dyDescent="0.25">
      <c r="A349" s="2" t="s">
        <v>661</v>
      </c>
      <c r="B349" s="7" t="s">
        <v>336</v>
      </c>
      <c r="C349" s="55">
        <v>10000</v>
      </c>
      <c r="D349" s="26">
        <v>399</v>
      </c>
      <c r="E349" s="26">
        <v>1000</v>
      </c>
      <c r="F349" s="36">
        <v>5000</v>
      </c>
      <c r="G349" s="26">
        <v>210.75</v>
      </c>
      <c r="H349" s="26">
        <v>2333.2399999999998</v>
      </c>
      <c r="I349" s="26">
        <v>1985.62</v>
      </c>
      <c r="J349" s="26">
        <v>6033.62</v>
      </c>
      <c r="K349" s="26">
        <v>2408.91</v>
      </c>
      <c r="L349" s="26">
        <v>2877.93</v>
      </c>
      <c r="M349" s="26">
        <v>0</v>
      </c>
      <c r="N349" s="26">
        <v>0</v>
      </c>
      <c r="O349" s="26">
        <v>3333.33</v>
      </c>
    </row>
    <row r="350" spans="1:23" x14ac:dyDescent="0.25">
      <c r="A350" s="2" t="s">
        <v>662</v>
      </c>
      <c r="B350" s="7" t="s">
        <v>40</v>
      </c>
      <c r="C350" s="55">
        <v>10000</v>
      </c>
      <c r="D350" s="26">
        <v>7367.36</v>
      </c>
      <c r="E350" s="26">
        <v>9000</v>
      </c>
      <c r="F350" s="36">
        <v>10000</v>
      </c>
      <c r="G350" s="26">
        <v>9483.89</v>
      </c>
      <c r="H350" s="26">
        <v>9738.5300000000007</v>
      </c>
      <c r="I350" s="26">
        <v>7760.25</v>
      </c>
      <c r="J350" s="26">
        <v>9188.77</v>
      </c>
      <c r="K350" s="26">
        <v>10263.870000000001</v>
      </c>
      <c r="L350" s="26">
        <v>9981.48</v>
      </c>
      <c r="M350" s="26">
        <v>6756.67</v>
      </c>
      <c r="N350" s="26">
        <v>8223.52</v>
      </c>
      <c r="O350" s="26">
        <v>9949.73</v>
      </c>
    </row>
    <row r="351" spans="1:23" x14ac:dyDescent="0.25">
      <c r="A351" s="2" t="s">
        <v>663</v>
      </c>
      <c r="B351" s="7" t="s">
        <v>41</v>
      </c>
      <c r="C351" s="55">
        <v>40000</v>
      </c>
      <c r="D351" s="26">
        <v>20149.46</v>
      </c>
      <c r="E351" s="26">
        <v>35000</v>
      </c>
      <c r="F351" s="36">
        <v>40000</v>
      </c>
      <c r="G351" s="26">
        <v>21420.15</v>
      </c>
      <c r="H351" s="26">
        <v>5127.67</v>
      </c>
      <c r="I351" s="26">
        <v>4174.59</v>
      </c>
      <c r="J351" s="26">
        <v>32413.29</v>
      </c>
      <c r="K351" s="26">
        <v>36485.160000000003</v>
      </c>
      <c r="L351" s="26">
        <v>7328.92</v>
      </c>
      <c r="M351" s="26">
        <v>18605.22</v>
      </c>
      <c r="N351" s="26">
        <v>19161.669999999998</v>
      </c>
      <c r="O351" s="26">
        <v>13294.96</v>
      </c>
    </row>
    <row r="352" spans="1:23" x14ac:dyDescent="0.25">
      <c r="A352" s="2" t="s">
        <v>664</v>
      </c>
      <c r="B352" s="7" t="s">
        <v>249</v>
      </c>
      <c r="C352" s="55">
        <v>79250</v>
      </c>
      <c r="D352" s="26">
        <v>3981.05</v>
      </c>
      <c r="E352" s="26">
        <v>10000</v>
      </c>
      <c r="F352" s="36">
        <v>50000</v>
      </c>
      <c r="G352" s="26">
        <v>13786.34</v>
      </c>
      <c r="H352" s="26">
        <v>53190</v>
      </c>
      <c r="I352" s="26">
        <v>4325</v>
      </c>
      <c r="J352" s="26">
        <v>0</v>
      </c>
      <c r="K352" s="26">
        <v>6826.1</v>
      </c>
      <c r="L352" s="26">
        <v>6597.27</v>
      </c>
      <c r="M352" s="26">
        <v>1493.62</v>
      </c>
      <c r="N352" s="26">
        <v>7417.18</v>
      </c>
      <c r="O352" s="26">
        <v>13288.99</v>
      </c>
    </row>
    <row r="353" spans="1:15" x14ac:dyDescent="0.25">
      <c r="A353" s="2" t="s">
        <v>665</v>
      </c>
      <c r="B353" s="7" t="s">
        <v>42</v>
      </c>
      <c r="C353" s="55">
        <v>5000</v>
      </c>
      <c r="D353" s="26">
        <v>1500</v>
      </c>
      <c r="E353" s="26">
        <v>2500</v>
      </c>
      <c r="F353" s="36">
        <v>2500</v>
      </c>
      <c r="G353" s="26">
        <v>2100</v>
      </c>
      <c r="H353" s="26">
        <v>2700</v>
      </c>
      <c r="I353" s="26">
        <v>1800</v>
      </c>
      <c r="J353" s="26">
        <v>5130.5</v>
      </c>
      <c r="K353" s="26">
        <v>7012.5</v>
      </c>
      <c r="L353" s="26">
        <v>0</v>
      </c>
      <c r="M353" s="26">
        <v>232.8</v>
      </c>
      <c r="N353" s="26">
        <v>194.71</v>
      </c>
      <c r="O353" s="26">
        <v>2116.67</v>
      </c>
    </row>
    <row r="354" spans="1:15" x14ac:dyDescent="0.25">
      <c r="A354" s="2" t="s">
        <v>666</v>
      </c>
      <c r="B354" s="7" t="s">
        <v>250</v>
      </c>
      <c r="C354" s="55">
        <v>500</v>
      </c>
      <c r="D354" s="26">
        <v>0</v>
      </c>
      <c r="E354" s="26">
        <v>500</v>
      </c>
      <c r="F354" s="36">
        <v>500</v>
      </c>
      <c r="G354" s="26">
        <v>0</v>
      </c>
      <c r="H354" s="26">
        <v>0</v>
      </c>
      <c r="I354" s="26">
        <v>0</v>
      </c>
      <c r="J354" s="26">
        <v>0</v>
      </c>
      <c r="K354" s="26">
        <v>500</v>
      </c>
      <c r="L354" s="26">
        <v>311.74</v>
      </c>
      <c r="M354" s="26">
        <v>369.72</v>
      </c>
      <c r="N354" s="26">
        <v>5625.13</v>
      </c>
      <c r="O354" s="26">
        <v>3809.33</v>
      </c>
    </row>
    <row r="355" spans="1:15" x14ac:dyDescent="0.25">
      <c r="A355" s="2" t="s">
        <v>667</v>
      </c>
      <c r="B355" s="7" t="s">
        <v>285</v>
      </c>
      <c r="C355" s="55">
        <v>1000</v>
      </c>
      <c r="D355" s="26">
        <v>0</v>
      </c>
      <c r="E355" s="26">
        <v>1000</v>
      </c>
      <c r="F355" s="36">
        <v>1000</v>
      </c>
      <c r="G355" s="26">
        <v>0</v>
      </c>
      <c r="H355" s="26">
        <v>118.64</v>
      </c>
      <c r="I355" s="26">
        <v>0</v>
      </c>
      <c r="J355" s="26">
        <v>0</v>
      </c>
      <c r="K355" s="26">
        <v>518.97</v>
      </c>
      <c r="L355" s="26">
        <v>31.98</v>
      </c>
      <c r="M355" s="26">
        <v>0</v>
      </c>
      <c r="N355" s="26">
        <v>0</v>
      </c>
      <c r="O355" s="26">
        <v>0</v>
      </c>
    </row>
    <row r="356" spans="1:15" x14ac:dyDescent="0.25">
      <c r="B356" s="5" t="s">
        <v>1</v>
      </c>
      <c r="C356" s="30">
        <f t="shared" ref="C356:O356" si="196">SUM(C348:C355)</f>
        <v>180750</v>
      </c>
      <c r="D356" s="30">
        <f t="shared" si="196"/>
        <v>45631.73</v>
      </c>
      <c r="E356" s="30">
        <f t="shared" si="196"/>
        <v>74000</v>
      </c>
      <c r="F356" s="35">
        <f t="shared" si="196"/>
        <v>134000</v>
      </c>
      <c r="G356" s="30">
        <f t="shared" ref="G356:H356" si="197">SUM(G348:G355)</f>
        <v>69846.94</v>
      </c>
      <c r="H356" s="30">
        <f t="shared" si="197"/>
        <v>95299.37999999999</v>
      </c>
      <c r="I356" s="30">
        <f t="shared" ref="I356" si="198">SUM(I348:I355)</f>
        <v>49383.899999999994</v>
      </c>
      <c r="J356" s="30">
        <f t="shared" ref="J356" si="199">SUM(J348:J355)</f>
        <v>78879.320000000007</v>
      </c>
      <c r="K356" s="30">
        <f t="shared" si="196"/>
        <v>90512.97</v>
      </c>
      <c r="L356" s="30">
        <f t="shared" si="196"/>
        <v>58865.36</v>
      </c>
      <c r="M356" s="30">
        <f t="shared" si="196"/>
        <v>47509.990000000005</v>
      </c>
      <c r="N356" s="30">
        <f t="shared" si="196"/>
        <v>62199.279999999992</v>
      </c>
      <c r="O356" s="30">
        <f t="shared" si="196"/>
        <v>67262.11</v>
      </c>
    </row>
    <row r="357" spans="1:15" x14ac:dyDescent="0.25">
      <c r="A357" s="2" t="s">
        <v>668</v>
      </c>
      <c r="B357" s="6" t="s">
        <v>251</v>
      </c>
      <c r="C357" s="26"/>
      <c r="D357" s="26"/>
      <c r="E357" s="26"/>
      <c r="F357" s="34"/>
      <c r="G357" s="26"/>
      <c r="H357" s="26"/>
      <c r="I357" s="26"/>
      <c r="J357" s="26"/>
      <c r="K357" s="26"/>
      <c r="L357" s="26"/>
      <c r="M357" s="26"/>
      <c r="N357" s="26"/>
      <c r="O357" s="26"/>
    </row>
    <row r="358" spans="1:15" x14ac:dyDescent="0.25">
      <c r="A358" s="2" t="s">
        <v>669</v>
      </c>
      <c r="B358" s="7" t="s">
        <v>337</v>
      </c>
      <c r="C358" s="55">
        <v>170000</v>
      </c>
      <c r="D358" s="26">
        <v>113656.52</v>
      </c>
      <c r="E358" s="26">
        <v>171000</v>
      </c>
      <c r="F358" s="34">
        <v>177000</v>
      </c>
      <c r="G358" s="26">
        <v>164949.01999999999</v>
      </c>
      <c r="H358" s="26">
        <v>169152.58</v>
      </c>
      <c r="I358" s="26">
        <v>171335.48</v>
      </c>
      <c r="J358" s="26">
        <v>143410.44</v>
      </c>
      <c r="K358" s="26">
        <v>132699.59</v>
      </c>
      <c r="L358" s="26">
        <v>148959.67000000001</v>
      </c>
      <c r="M358" s="26">
        <v>134955.72</v>
      </c>
      <c r="N358" s="26">
        <v>134955.72</v>
      </c>
      <c r="O358" s="26">
        <v>133312.57</v>
      </c>
    </row>
    <row r="359" spans="1:15" x14ac:dyDescent="0.25">
      <c r="A359" s="2" t="s">
        <v>670</v>
      </c>
      <c r="B359" s="7" t="s">
        <v>338</v>
      </c>
      <c r="C359" s="55">
        <v>70000</v>
      </c>
      <c r="D359" s="26">
        <v>48587.59</v>
      </c>
      <c r="E359" s="26">
        <v>65000</v>
      </c>
      <c r="F359" s="36">
        <v>70000</v>
      </c>
      <c r="G359" s="26">
        <v>73362.02</v>
      </c>
      <c r="H359" s="26">
        <v>49160.959999999999</v>
      </c>
      <c r="I359" s="26">
        <v>34658.54</v>
      </c>
      <c r="J359" s="26">
        <v>37215.82</v>
      </c>
      <c r="K359" s="26">
        <v>39959.08</v>
      </c>
      <c r="L359" s="26">
        <v>37409.269999999997</v>
      </c>
      <c r="M359" s="26">
        <v>42081.1</v>
      </c>
      <c r="N359" s="26">
        <v>38555.910000000003</v>
      </c>
      <c r="O359" s="26">
        <v>35526.35</v>
      </c>
    </row>
    <row r="360" spans="1:15" x14ac:dyDescent="0.25">
      <c r="A360" s="2" t="s">
        <v>671</v>
      </c>
      <c r="B360" s="7" t="s">
        <v>252</v>
      </c>
      <c r="C360" s="55">
        <v>60000</v>
      </c>
      <c r="D360" s="26">
        <v>37081.949999999997</v>
      </c>
      <c r="E360" s="26">
        <v>55000</v>
      </c>
      <c r="F360" s="36">
        <v>60000</v>
      </c>
      <c r="G360" s="26">
        <v>61698.55</v>
      </c>
      <c r="H360" s="26">
        <v>57552.55</v>
      </c>
      <c r="I360" s="26">
        <v>37868.800000000003</v>
      </c>
      <c r="J360" s="26">
        <v>33501.300000000003</v>
      </c>
      <c r="K360" s="26">
        <v>45293.75</v>
      </c>
      <c r="L360" s="26">
        <v>55486.67</v>
      </c>
      <c r="M360" s="26">
        <v>41010.89</v>
      </c>
      <c r="N360" s="26">
        <v>40150.03</v>
      </c>
      <c r="O360" s="26">
        <v>38568.129999999997</v>
      </c>
    </row>
    <row r="361" spans="1:15" x14ac:dyDescent="0.25">
      <c r="A361" s="2" t="s">
        <v>672</v>
      </c>
      <c r="B361" s="7" t="s">
        <v>733</v>
      </c>
      <c r="C361" s="55">
        <v>0</v>
      </c>
      <c r="D361" s="26">
        <v>0</v>
      </c>
      <c r="E361" s="26">
        <v>0</v>
      </c>
      <c r="F361" s="36">
        <v>100000</v>
      </c>
      <c r="G361" s="26">
        <v>0</v>
      </c>
      <c r="H361" s="26">
        <v>0</v>
      </c>
      <c r="I361" s="26">
        <v>204158</v>
      </c>
      <c r="J361" s="26">
        <v>0</v>
      </c>
      <c r="K361" s="26">
        <v>0</v>
      </c>
      <c r="L361" s="26">
        <v>78683.75</v>
      </c>
      <c r="M361" s="26">
        <v>0</v>
      </c>
      <c r="N361" s="26">
        <v>0</v>
      </c>
      <c r="O361" s="26">
        <v>0</v>
      </c>
    </row>
    <row r="362" spans="1:15" x14ac:dyDescent="0.25">
      <c r="A362" s="2" t="s">
        <v>673</v>
      </c>
      <c r="B362" s="7" t="s">
        <v>339</v>
      </c>
      <c r="C362" s="55">
        <v>7500</v>
      </c>
      <c r="D362" s="26">
        <v>6003.36</v>
      </c>
      <c r="E362" s="26">
        <v>8000</v>
      </c>
      <c r="F362" s="36">
        <v>8000</v>
      </c>
      <c r="G362" s="26">
        <v>7818.07</v>
      </c>
      <c r="H362" s="26">
        <v>7648.98</v>
      </c>
      <c r="I362" s="26">
        <v>7047.3</v>
      </c>
      <c r="J362" s="26">
        <v>7252.81</v>
      </c>
      <c r="K362" s="26">
        <v>7316.97</v>
      </c>
      <c r="L362" s="26">
        <v>6744.15</v>
      </c>
      <c r="M362" s="26">
        <v>4564.34</v>
      </c>
      <c r="N362" s="26">
        <v>4509.1000000000004</v>
      </c>
      <c r="O362" s="26">
        <v>2697.82</v>
      </c>
    </row>
    <row r="363" spans="1:15" x14ac:dyDescent="0.25">
      <c r="A363" s="2" t="s">
        <v>674</v>
      </c>
      <c r="B363" s="7" t="s">
        <v>43</v>
      </c>
      <c r="C363" s="55">
        <v>15000</v>
      </c>
      <c r="D363" s="26">
        <v>11786.88</v>
      </c>
      <c r="E363" s="26">
        <v>15000</v>
      </c>
      <c r="F363" s="36">
        <v>15000</v>
      </c>
      <c r="G363" s="26">
        <v>21154.49</v>
      </c>
      <c r="H363" s="26">
        <v>14233.48</v>
      </c>
      <c r="I363" s="26">
        <v>6849.27</v>
      </c>
      <c r="J363" s="26">
        <v>172</v>
      </c>
      <c r="K363" s="26">
        <v>7033.06</v>
      </c>
      <c r="L363" s="26">
        <v>10930.9</v>
      </c>
      <c r="M363" s="26">
        <v>16728.46</v>
      </c>
      <c r="N363" s="26">
        <v>13595.86</v>
      </c>
      <c r="O363" s="26">
        <v>11244.18</v>
      </c>
    </row>
    <row r="364" spans="1:15" x14ac:dyDescent="0.25">
      <c r="A364" s="2" t="s">
        <v>675</v>
      </c>
      <c r="B364" s="7" t="s">
        <v>44</v>
      </c>
      <c r="C364" s="55">
        <v>149300</v>
      </c>
      <c r="D364" s="26">
        <v>64020.89</v>
      </c>
      <c r="E364" s="26">
        <v>90000</v>
      </c>
      <c r="F364" s="36">
        <v>125000</v>
      </c>
      <c r="G364" s="26">
        <v>48463.28</v>
      </c>
      <c r="H364" s="26">
        <v>129283.03</v>
      </c>
      <c r="I364" s="26">
        <v>131947.06</v>
      </c>
      <c r="J364" s="26">
        <v>88509.6</v>
      </c>
      <c r="K364" s="26">
        <v>83982.43</v>
      </c>
      <c r="L364" s="26">
        <v>6734.3</v>
      </c>
      <c r="M364" s="26">
        <v>182042.28</v>
      </c>
      <c r="N364" s="26">
        <v>184698.53</v>
      </c>
      <c r="O364" s="26">
        <v>115223.28</v>
      </c>
    </row>
    <row r="365" spans="1:15" x14ac:dyDescent="0.25">
      <c r="A365" s="2" t="s">
        <v>676</v>
      </c>
      <c r="B365" s="7" t="s">
        <v>253</v>
      </c>
      <c r="C365" s="55">
        <v>25000</v>
      </c>
      <c r="D365" s="26">
        <v>6998.5</v>
      </c>
      <c r="E365" s="26">
        <v>12000</v>
      </c>
      <c r="F365" s="36">
        <v>20000</v>
      </c>
      <c r="G365" s="26">
        <v>14698.5</v>
      </c>
      <c r="H365" s="26">
        <v>27748</v>
      </c>
      <c r="I365" s="26">
        <v>23478.5</v>
      </c>
      <c r="J365" s="26">
        <v>69261</v>
      </c>
      <c r="K365" s="26">
        <v>10208.25</v>
      </c>
      <c r="L365" s="26">
        <v>22061.5</v>
      </c>
      <c r="M365" s="26">
        <v>16292.5</v>
      </c>
      <c r="N365" s="26">
        <v>32944.589999999997</v>
      </c>
      <c r="O365" s="26">
        <v>23391.42</v>
      </c>
    </row>
    <row r="366" spans="1:15" x14ac:dyDescent="0.25">
      <c r="A366" s="2" t="s">
        <v>677</v>
      </c>
      <c r="B366" s="7" t="s">
        <v>346</v>
      </c>
      <c r="C366" s="55">
        <v>35000</v>
      </c>
      <c r="D366" s="26">
        <v>7028.71</v>
      </c>
      <c r="E366" s="26">
        <v>10000</v>
      </c>
      <c r="F366" s="36">
        <v>30000</v>
      </c>
      <c r="G366" s="26">
        <v>6407.09</v>
      </c>
      <c r="H366" s="26">
        <v>40096</v>
      </c>
      <c r="I366" s="26">
        <v>26653.31</v>
      </c>
      <c r="J366" s="26">
        <v>22612.15</v>
      </c>
      <c r="K366" s="26">
        <v>14673.71</v>
      </c>
      <c r="L366" s="26">
        <v>16954.189999999999</v>
      </c>
      <c r="M366" s="26">
        <v>8223.2999999999993</v>
      </c>
      <c r="N366" s="26">
        <v>10096.93</v>
      </c>
      <c r="O366" s="26">
        <v>7482.62</v>
      </c>
    </row>
    <row r="367" spans="1:15" x14ac:dyDescent="0.25">
      <c r="A367" s="2" t="s">
        <v>678</v>
      </c>
      <c r="B367" s="7" t="s">
        <v>297</v>
      </c>
      <c r="C367" s="55">
        <v>1000</v>
      </c>
      <c r="D367" s="26">
        <v>0</v>
      </c>
      <c r="E367" s="26">
        <v>1000</v>
      </c>
      <c r="F367" s="34">
        <v>1000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949.47</v>
      </c>
      <c r="N367" s="26">
        <v>0</v>
      </c>
      <c r="O367" s="26">
        <v>262.27999999999997</v>
      </c>
    </row>
    <row r="368" spans="1:15" x14ac:dyDescent="0.25">
      <c r="B368" s="5" t="s">
        <v>1</v>
      </c>
      <c r="C368" s="30">
        <f t="shared" ref="C368:O368" si="200">SUM(C358:C367)</f>
        <v>532800</v>
      </c>
      <c r="D368" s="30">
        <f t="shared" si="200"/>
        <v>295164.40000000002</v>
      </c>
      <c r="E368" s="30">
        <f t="shared" si="200"/>
        <v>427000</v>
      </c>
      <c r="F368" s="35">
        <f t="shared" si="200"/>
        <v>606000</v>
      </c>
      <c r="G368" s="30">
        <f t="shared" ref="G368:H368" si="201">SUM(G358:G367)</f>
        <v>398551.01999999996</v>
      </c>
      <c r="H368" s="30">
        <f t="shared" si="201"/>
        <v>494875.57999999996</v>
      </c>
      <c r="I368" s="30">
        <f t="shared" ref="I368" si="202">SUM(I358:I367)</f>
        <v>643996.26</v>
      </c>
      <c r="J368" s="30">
        <f t="shared" ref="J368" si="203">SUM(J358:J367)</f>
        <v>401935.12</v>
      </c>
      <c r="K368" s="30">
        <f t="shared" si="200"/>
        <v>341166.84</v>
      </c>
      <c r="L368" s="30">
        <f t="shared" si="200"/>
        <v>383964.4</v>
      </c>
      <c r="M368" s="30">
        <f t="shared" si="200"/>
        <v>446848.06</v>
      </c>
      <c r="N368" s="30">
        <f t="shared" si="200"/>
        <v>459506.67</v>
      </c>
      <c r="O368" s="30">
        <f t="shared" si="200"/>
        <v>367708.65</v>
      </c>
    </row>
    <row r="369" spans="1:27" x14ac:dyDescent="0.25">
      <c r="A369" s="2" t="s">
        <v>679</v>
      </c>
      <c r="B369" s="6" t="s">
        <v>211</v>
      </c>
      <c r="C369" s="26"/>
      <c r="D369" s="26"/>
      <c r="E369" s="26"/>
      <c r="F369" s="34"/>
      <c r="G369" s="26"/>
      <c r="H369" s="26"/>
      <c r="I369" s="26"/>
      <c r="J369" s="26"/>
      <c r="K369" s="26"/>
      <c r="L369" s="26"/>
      <c r="M369" s="26"/>
      <c r="N369" s="26"/>
      <c r="O369" s="26"/>
    </row>
    <row r="370" spans="1:27" x14ac:dyDescent="0.25">
      <c r="A370" s="2" t="s">
        <v>680</v>
      </c>
      <c r="B370" s="7" t="s">
        <v>219</v>
      </c>
      <c r="C370" s="55">
        <v>500</v>
      </c>
      <c r="D370" s="26">
        <v>0</v>
      </c>
      <c r="E370" s="26">
        <v>0</v>
      </c>
      <c r="F370" s="34">
        <v>0</v>
      </c>
      <c r="G370" s="26">
        <v>0</v>
      </c>
      <c r="H370" s="26">
        <v>0</v>
      </c>
      <c r="I370" s="26">
        <v>0</v>
      </c>
      <c r="J370" s="26">
        <v>50</v>
      </c>
      <c r="K370" s="26">
        <v>0</v>
      </c>
      <c r="L370" s="26">
        <v>114.94</v>
      </c>
      <c r="M370" s="26">
        <v>237.17</v>
      </c>
      <c r="N370" s="26">
        <v>0</v>
      </c>
      <c r="O370" s="26">
        <v>7.8</v>
      </c>
    </row>
    <row r="371" spans="1:27" x14ac:dyDescent="0.25">
      <c r="A371" s="2" t="s">
        <v>681</v>
      </c>
      <c r="B371" s="7" t="s">
        <v>213</v>
      </c>
      <c r="C371" s="55">
        <v>6500</v>
      </c>
      <c r="D371" s="26">
        <v>4138.53</v>
      </c>
      <c r="E371" s="26">
        <v>5500</v>
      </c>
      <c r="F371" s="34">
        <v>6200</v>
      </c>
      <c r="G371" s="26">
        <v>5876.81</v>
      </c>
      <c r="H371" s="26">
        <v>5448.98</v>
      </c>
      <c r="I371" s="26">
        <v>6291.22</v>
      </c>
      <c r="J371" s="26">
        <v>6098.69</v>
      </c>
      <c r="K371" s="26">
        <v>5306.68</v>
      </c>
      <c r="L371" s="26">
        <v>6483.34</v>
      </c>
      <c r="M371" s="26">
        <v>5611.91</v>
      </c>
      <c r="N371" s="26">
        <v>7353.73</v>
      </c>
      <c r="O371" s="26">
        <v>6575.33</v>
      </c>
    </row>
    <row r="372" spans="1:27" x14ac:dyDescent="0.25">
      <c r="A372" s="2" t="s">
        <v>682</v>
      </c>
      <c r="B372" s="7" t="s">
        <v>216</v>
      </c>
      <c r="C372" s="26">
        <v>0</v>
      </c>
      <c r="D372" s="26">
        <v>0</v>
      </c>
      <c r="E372" s="26">
        <f t="shared" ref="E372:E373" si="204">D372/7.5*12</f>
        <v>0</v>
      </c>
      <c r="F372" s="34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f>SUM(E372-F372)</f>
        <v>0</v>
      </c>
      <c r="M372" s="26">
        <v>0</v>
      </c>
      <c r="N372" s="26">
        <v>0</v>
      </c>
      <c r="O372" s="26">
        <v>595.59</v>
      </c>
    </row>
    <row r="373" spans="1:27" x14ac:dyDescent="0.25">
      <c r="A373" s="2" t="s">
        <v>683</v>
      </c>
      <c r="B373" s="7" t="s">
        <v>27</v>
      </c>
      <c r="C373" s="26">
        <v>0</v>
      </c>
      <c r="D373" s="26">
        <v>0</v>
      </c>
      <c r="E373" s="26">
        <f t="shared" si="204"/>
        <v>0</v>
      </c>
      <c r="F373" s="34">
        <v>0</v>
      </c>
      <c r="G373" s="26">
        <v>0</v>
      </c>
      <c r="H373" s="26">
        <v>0</v>
      </c>
      <c r="I373" s="26">
        <v>0</v>
      </c>
      <c r="J373" s="26">
        <v>0</v>
      </c>
      <c r="K373" s="26">
        <v>0</v>
      </c>
      <c r="L373" s="26">
        <f>SUM(E373-F373)</f>
        <v>0</v>
      </c>
      <c r="M373" s="26">
        <v>0</v>
      </c>
      <c r="N373" s="26">
        <v>0</v>
      </c>
      <c r="O373" s="26">
        <v>0</v>
      </c>
    </row>
    <row r="374" spans="1:27" x14ac:dyDescent="0.25">
      <c r="B374" s="5" t="s">
        <v>1</v>
      </c>
      <c r="C374" s="30">
        <f t="shared" ref="C374:O374" si="205">SUM(C370:C373)</f>
        <v>7000</v>
      </c>
      <c r="D374" s="30">
        <f t="shared" si="205"/>
        <v>4138.53</v>
      </c>
      <c r="E374" s="30">
        <f t="shared" si="205"/>
        <v>5500</v>
      </c>
      <c r="F374" s="35">
        <f t="shared" si="205"/>
        <v>6200</v>
      </c>
      <c r="G374" s="30">
        <f t="shared" ref="G374:H374" si="206">SUM(G370:G373)</f>
        <v>5876.81</v>
      </c>
      <c r="H374" s="30">
        <f t="shared" si="206"/>
        <v>5448.98</v>
      </c>
      <c r="I374" s="30">
        <f t="shared" ref="I374" si="207">SUM(I370:I373)</f>
        <v>6291.22</v>
      </c>
      <c r="J374" s="30">
        <f t="shared" ref="J374" si="208">SUM(J370:J373)</f>
        <v>6148.69</v>
      </c>
      <c r="K374" s="30">
        <f t="shared" ref="K374" si="209">SUM(K370:K373)</f>
        <v>5306.68</v>
      </c>
      <c r="L374" s="30">
        <f t="shared" si="205"/>
        <v>6598.28</v>
      </c>
      <c r="M374" s="30">
        <f t="shared" si="205"/>
        <v>5849.08</v>
      </c>
      <c r="N374" s="30">
        <f t="shared" si="205"/>
        <v>7353.73</v>
      </c>
      <c r="O374" s="30">
        <f t="shared" si="205"/>
        <v>7178.72</v>
      </c>
    </row>
    <row r="375" spans="1:27" x14ac:dyDescent="0.25">
      <c r="A375" s="2" t="s">
        <v>684</v>
      </c>
      <c r="B375" s="6" t="s">
        <v>254</v>
      </c>
      <c r="C375" s="26">
        <v>0</v>
      </c>
      <c r="D375" s="26">
        <v>0</v>
      </c>
      <c r="E375" s="26">
        <v>0</v>
      </c>
      <c r="F375" s="39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f>SUM(D375-E375)</f>
        <v>0</v>
      </c>
      <c r="L375" s="26">
        <f>SUM(E375-F375)</f>
        <v>0</v>
      </c>
      <c r="M375" s="26">
        <v>0</v>
      </c>
      <c r="N375" s="26">
        <v>0</v>
      </c>
      <c r="O375" s="26">
        <v>600</v>
      </c>
    </row>
    <row r="376" spans="1:27" x14ac:dyDescent="0.25">
      <c r="B376" s="5" t="s">
        <v>1</v>
      </c>
      <c r="C376" s="30">
        <f t="shared" ref="C376:O376" si="210">SUM(C375)</f>
        <v>0</v>
      </c>
      <c r="D376" s="30">
        <f t="shared" si="210"/>
        <v>0</v>
      </c>
      <c r="E376" s="30">
        <f t="shared" si="210"/>
        <v>0</v>
      </c>
      <c r="F376" s="35">
        <f t="shared" si="210"/>
        <v>0</v>
      </c>
      <c r="G376" s="30">
        <f t="shared" ref="G376:H376" si="211">SUM(G375)</f>
        <v>0</v>
      </c>
      <c r="H376" s="30">
        <f t="shared" si="211"/>
        <v>0</v>
      </c>
      <c r="I376" s="30">
        <f t="shared" ref="I376" si="212">SUM(I375)</f>
        <v>0</v>
      </c>
      <c r="J376" s="30">
        <f t="shared" ref="J376" si="213">SUM(J375)</f>
        <v>0</v>
      </c>
      <c r="K376" s="30">
        <f t="shared" ref="K376" si="214">SUM(K375)</f>
        <v>0</v>
      </c>
      <c r="L376" s="30">
        <f t="shared" si="210"/>
        <v>0</v>
      </c>
      <c r="M376" s="30">
        <f t="shared" si="210"/>
        <v>0</v>
      </c>
      <c r="N376" s="30">
        <f t="shared" si="210"/>
        <v>0</v>
      </c>
      <c r="O376" s="30">
        <f t="shared" si="210"/>
        <v>600</v>
      </c>
    </row>
    <row r="377" spans="1:27" x14ac:dyDescent="0.25">
      <c r="A377" s="2" t="s">
        <v>685</v>
      </c>
      <c r="B377" s="6" t="s">
        <v>255</v>
      </c>
      <c r="C377" s="26">
        <v>0</v>
      </c>
      <c r="D377" s="26">
        <v>0</v>
      </c>
      <c r="E377" s="26">
        <v>0</v>
      </c>
      <c r="F377" s="39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f>SUM(D377-E377)</f>
        <v>0</v>
      </c>
      <c r="L377" s="26">
        <f>SUM(E377-F377)</f>
        <v>0</v>
      </c>
      <c r="M377" s="26">
        <f>SUM(F377-L377)</f>
        <v>0</v>
      </c>
      <c r="N377" s="26">
        <v>1500</v>
      </c>
      <c r="O377" s="26">
        <v>1333.33</v>
      </c>
    </row>
    <row r="378" spans="1:27" x14ac:dyDescent="0.25">
      <c r="A378" s="2" t="s">
        <v>686</v>
      </c>
      <c r="B378" s="6" t="s">
        <v>256</v>
      </c>
      <c r="C378" s="26">
        <v>0</v>
      </c>
      <c r="D378" s="26">
        <v>0</v>
      </c>
      <c r="E378" s="26">
        <v>0</v>
      </c>
      <c r="F378" s="39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f>SUM(D378-E378)</f>
        <v>0</v>
      </c>
      <c r="L378" s="26">
        <f>SUM(E378-F378)</f>
        <v>0</v>
      </c>
      <c r="M378" s="26">
        <f>SUM(F378-L378)</f>
        <v>0</v>
      </c>
      <c r="N378" s="26">
        <v>0</v>
      </c>
      <c r="O378" s="26">
        <v>1000</v>
      </c>
    </row>
    <row r="379" spans="1:27" x14ac:dyDescent="0.25">
      <c r="B379" s="5" t="s">
        <v>1</v>
      </c>
      <c r="C379" s="30">
        <f t="shared" ref="C379:O379" si="215">SUM(C377:C378)</f>
        <v>0</v>
      </c>
      <c r="D379" s="30">
        <f t="shared" si="215"/>
        <v>0</v>
      </c>
      <c r="E379" s="30">
        <f t="shared" si="215"/>
        <v>0</v>
      </c>
      <c r="F379" s="35">
        <f t="shared" si="215"/>
        <v>0</v>
      </c>
      <c r="G379" s="30">
        <f t="shared" ref="G379:H379" si="216">SUM(G377:G378)</f>
        <v>0</v>
      </c>
      <c r="H379" s="30">
        <f t="shared" si="216"/>
        <v>0</v>
      </c>
      <c r="I379" s="30">
        <f t="shared" ref="I379" si="217">SUM(I377:I378)</f>
        <v>0</v>
      </c>
      <c r="J379" s="30">
        <f t="shared" ref="J379" si="218">SUM(J377:J378)</f>
        <v>0</v>
      </c>
      <c r="K379" s="30">
        <f t="shared" ref="K379" si="219">SUM(K377:K378)</f>
        <v>0</v>
      </c>
      <c r="L379" s="30">
        <f t="shared" si="215"/>
        <v>0</v>
      </c>
      <c r="M379" s="30">
        <f t="shared" si="215"/>
        <v>0</v>
      </c>
      <c r="N379" s="30">
        <f t="shared" si="215"/>
        <v>1500</v>
      </c>
      <c r="O379" s="30">
        <f t="shared" si="215"/>
        <v>2333.33</v>
      </c>
    </row>
    <row r="380" spans="1:27" s="4" customFormat="1" x14ac:dyDescent="0.25">
      <c r="A380" s="2" t="s">
        <v>687</v>
      </c>
      <c r="B380" s="6" t="s">
        <v>270</v>
      </c>
      <c r="C380" s="26">
        <v>50000</v>
      </c>
      <c r="D380" s="26">
        <v>0</v>
      </c>
      <c r="E380" s="26">
        <v>0</v>
      </c>
      <c r="F380" s="39">
        <v>50000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</row>
    <row r="381" spans="1:27" x14ac:dyDescent="0.25">
      <c r="B381" s="5" t="s">
        <v>1</v>
      </c>
      <c r="C381" s="30">
        <f t="shared" ref="C381:O381" si="220">SUM(C379:C380)</f>
        <v>50000</v>
      </c>
      <c r="D381" s="30">
        <f t="shared" si="220"/>
        <v>0</v>
      </c>
      <c r="E381" s="30">
        <f t="shared" si="220"/>
        <v>0</v>
      </c>
      <c r="F381" s="35">
        <f t="shared" si="220"/>
        <v>50000</v>
      </c>
      <c r="G381" s="30">
        <f t="shared" ref="G381:H381" si="221">SUM(G379:G380)</f>
        <v>0</v>
      </c>
      <c r="H381" s="30">
        <f t="shared" si="221"/>
        <v>0</v>
      </c>
      <c r="I381" s="30">
        <f t="shared" ref="I381" si="222">SUM(I379:I380)</f>
        <v>0</v>
      </c>
      <c r="J381" s="30">
        <f t="shared" ref="J381" si="223">SUM(J379:J380)</f>
        <v>0</v>
      </c>
      <c r="K381" s="30">
        <f t="shared" ref="K381" si="224">SUM(K379:K380)</f>
        <v>0</v>
      </c>
      <c r="L381" s="30">
        <f t="shared" si="220"/>
        <v>0</v>
      </c>
      <c r="M381" s="30">
        <f t="shared" si="220"/>
        <v>0</v>
      </c>
      <c r="N381" s="30">
        <f t="shared" si="220"/>
        <v>1500</v>
      </c>
      <c r="O381" s="30">
        <f t="shared" si="220"/>
        <v>2333.33</v>
      </c>
    </row>
    <row r="382" spans="1:27" ht="16.5" thickBot="1" x14ac:dyDescent="0.3">
      <c r="B382" s="40" t="s">
        <v>58</v>
      </c>
      <c r="C382" s="28">
        <f t="shared" ref="C382:M382" si="225">SUM(C346+C356+C368+C374+C376+C379+C381)</f>
        <v>839300</v>
      </c>
      <c r="D382" s="28">
        <f t="shared" si="225"/>
        <v>387298.97000000009</v>
      </c>
      <c r="E382" s="28">
        <f t="shared" si="225"/>
        <v>568765</v>
      </c>
      <c r="F382" s="38">
        <f t="shared" si="225"/>
        <v>865000</v>
      </c>
      <c r="G382" s="28">
        <f t="shared" ref="G382:I382" si="226">SUM(G346+G356+G368+G374+G376+G379+G381)</f>
        <v>531448.07000000007</v>
      </c>
      <c r="H382" s="28">
        <f t="shared" si="226"/>
        <v>647766.31999999995</v>
      </c>
      <c r="I382" s="28">
        <f t="shared" si="226"/>
        <v>760531.79999999993</v>
      </c>
      <c r="J382" s="28">
        <f t="shared" ref="J382" si="227">SUM(J346+J356+J368+J374+J376+J379+J381)</f>
        <v>548578.47</v>
      </c>
      <c r="K382" s="28">
        <f t="shared" ref="K382" si="228">SUM(K346+K356+K368+K374+K376+K379+K381)</f>
        <v>485874.73000000004</v>
      </c>
      <c r="L382" s="28">
        <f t="shared" si="225"/>
        <v>513939.56000000006</v>
      </c>
      <c r="M382" s="28">
        <f t="shared" si="225"/>
        <v>559861.91999999993</v>
      </c>
      <c r="N382" s="28">
        <f>SUM(N346+N356+N368+N374+N376+N379)</f>
        <v>605871.96</v>
      </c>
      <c r="O382" s="28">
        <f>SUM(O346+O356+O368+O374+O376+O379)</f>
        <v>510666.11000000004</v>
      </c>
    </row>
    <row r="383" spans="1:27" x14ac:dyDescent="0.25">
      <c r="B383" s="7"/>
      <c r="G383" s="2"/>
      <c r="H383" s="2"/>
      <c r="I383" s="2"/>
    </row>
    <row r="384" spans="1:27" x14ac:dyDescent="0.25">
      <c r="B384" s="7"/>
      <c r="G384" s="2"/>
      <c r="H384" s="2"/>
      <c r="I384" s="2"/>
    </row>
    <row r="385" spans="1:27" s="4" customFormat="1" x14ac:dyDescent="0.25">
      <c r="B385" s="7"/>
      <c r="E385" s="2"/>
      <c r="F385" s="21"/>
      <c r="K385" s="2"/>
      <c r="L385" s="2"/>
      <c r="M385" s="2"/>
      <c r="N385" s="2"/>
      <c r="O385" s="2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</row>
    <row r="386" spans="1:27" ht="21" thickBot="1" x14ac:dyDescent="0.35">
      <c r="B386" s="1" t="s">
        <v>272</v>
      </c>
      <c r="C386" s="15"/>
      <c r="D386" s="15"/>
      <c r="G386" s="15"/>
      <c r="H386" s="15"/>
      <c r="I386" s="15"/>
      <c r="J386" s="15"/>
    </row>
    <row r="387" spans="1:27" ht="31.5" x14ac:dyDescent="0.25">
      <c r="B387" s="5" t="s">
        <v>0</v>
      </c>
      <c r="C387" s="19" t="str">
        <f>C3</f>
        <v>2026 Original Budget</v>
      </c>
      <c r="D387" s="19" t="str">
        <f>D3</f>
        <v>2026 Actual to 3/10/26</v>
      </c>
      <c r="E387" s="19" t="str">
        <f>E3</f>
        <v>2026 Full Year Estimate</v>
      </c>
      <c r="F387" s="33" t="str">
        <f>F332</f>
        <v>2027 Full Year Estimate</v>
      </c>
      <c r="G387" s="22" t="str">
        <f>G332</f>
        <v>2025 Actual</v>
      </c>
      <c r="H387" s="19" t="str">
        <f>H3</f>
        <v>2024 Actual</v>
      </c>
      <c r="I387" s="19" t="str">
        <f>I3</f>
        <v>2023 Actual</v>
      </c>
      <c r="J387" s="19" t="str">
        <f>J3</f>
        <v>2022 Actual</v>
      </c>
      <c r="K387" s="22" t="s">
        <v>703</v>
      </c>
      <c r="L387" s="22" t="s">
        <v>487</v>
      </c>
      <c r="M387" s="22" t="s">
        <v>273</v>
      </c>
      <c r="N387" s="19" t="s">
        <v>267</v>
      </c>
      <c r="O387" s="19" t="s">
        <v>269</v>
      </c>
    </row>
    <row r="388" spans="1:27" x14ac:dyDescent="0.25">
      <c r="A388" s="2" t="s">
        <v>695</v>
      </c>
      <c r="B388" s="6" t="s">
        <v>696</v>
      </c>
      <c r="C388" s="26"/>
      <c r="D388" s="26"/>
      <c r="E388" s="26"/>
      <c r="G388" s="26"/>
      <c r="H388" s="26"/>
      <c r="I388" s="26"/>
      <c r="J388" s="26"/>
      <c r="K388" s="26"/>
      <c r="L388" s="26"/>
      <c r="M388" s="26"/>
      <c r="N388" s="26"/>
      <c r="O388" s="26">
        <v>0</v>
      </c>
    </row>
    <row r="389" spans="1:27" x14ac:dyDescent="0.25">
      <c r="A389" s="2" t="s">
        <v>688</v>
      </c>
      <c r="B389" s="7" t="s">
        <v>722</v>
      </c>
      <c r="C389" s="26">
        <v>3000000</v>
      </c>
      <c r="D389" s="26">
        <v>1034785.55</v>
      </c>
      <c r="E389" s="26">
        <v>4000000</v>
      </c>
      <c r="F389" s="53">
        <v>0</v>
      </c>
      <c r="G389" s="26">
        <v>3054597.62</v>
      </c>
      <c r="H389" s="26">
        <v>687194.25</v>
      </c>
      <c r="I389" s="26">
        <v>0</v>
      </c>
      <c r="J389" s="26">
        <v>0</v>
      </c>
      <c r="K389" s="26">
        <v>0</v>
      </c>
      <c r="L389" s="26">
        <v>0</v>
      </c>
      <c r="M389" s="26">
        <v>4534.6499999999996</v>
      </c>
      <c r="N389" s="26">
        <v>0</v>
      </c>
      <c r="O389" s="26">
        <v>0</v>
      </c>
    </row>
    <row r="390" spans="1:27" x14ac:dyDescent="0.25">
      <c r="A390" s="2" t="s">
        <v>689</v>
      </c>
      <c r="B390" s="7" t="s">
        <v>274</v>
      </c>
      <c r="C390" s="26">
        <v>0</v>
      </c>
      <c r="D390" s="26">
        <v>0</v>
      </c>
      <c r="E390" s="26">
        <f t="shared" ref="E390:F403" si="229">SUM(C390-D390)</f>
        <v>0</v>
      </c>
      <c r="F390" s="26">
        <f t="shared" si="229"/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13863.85</v>
      </c>
      <c r="N390" s="26">
        <v>40719.01</v>
      </c>
      <c r="O390" s="26">
        <v>0</v>
      </c>
    </row>
    <row r="391" spans="1:27" x14ac:dyDescent="0.25">
      <c r="A391" s="2" t="s">
        <v>730</v>
      </c>
      <c r="B391" s="7" t="s">
        <v>735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618046.53</v>
      </c>
      <c r="I391" s="26">
        <v>0</v>
      </c>
      <c r="J391" s="26">
        <v>0</v>
      </c>
      <c r="K391" s="26">
        <v>0</v>
      </c>
      <c r="L391" s="26">
        <v>0</v>
      </c>
      <c r="M391" s="26">
        <v>516</v>
      </c>
      <c r="N391" s="26">
        <v>200</v>
      </c>
      <c r="O391" s="26">
        <v>0</v>
      </c>
    </row>
    <row r="392" spans="1:27" x14ac:dyDescent="0.25">
      <c r="A392" s="2" t="s">
        <v>690</v>
      </c>
      <c r="B392" s="7" t="s">
        <v>275</v>
      </c>
      <c r="C392" s="26">
        <v>0</v>
      </c>
      <c r="D392" s="26">
        <v>0</v>
      </c>
      <c r="E392" s="26">
        <f t="shared" si="229"/>
        <v>0</v>
      </c>
      <c r="F392" s="26">
        <f t="shared" si="229"/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8819.15</v>
      </c>
      <c r="N392" s="26">
        <v>150</v>
      </c>
      <c r="O392" s="26">
        <v>0</v>
      </c>
    </row>
    <row r="393" spans="1:27" x14ac:dyDescent="0.25">
      <c r="A393" s="2" t="s">
        <v>691</v>
      </c>
      <c r="B393" s="2" t="s">
        <v>347</v>
      </c>
      <c r="C393" s="26">
        <v>0</v>
      </c>
      <c r="D393" s="26">
        <v>0</v>
      </c>
      <c r="E393" s="26">
        <f t="shared" si="229"/>
        <v>0</v>
      </c>
      <c r="F393" s="26">
        <f t="shared" si="229"/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12969.37</v>
      </c>
      <c r="N393" s="26">
        <v>192497.9</v>
      </c>
      <c r="O393" s="26">
        <v>0</v>
      </c>
    </row>
    <row r="394" spans="1:27" x14ac:dyDescent="0.25">
      <c r="A394" s="2" t="s">
        <v>692</v>
      </c>
      <c r="B394" s="7" t="s">
        <v>276</v>
      </c>
      <c r="C394" s="26">
        <v>0</v>
      </c>
      <c r="D394" s="26">
        <v>0</v>
      </c>
      <c r="E394" s="26">
        <f t="shared" si="229"/>
        <v>0</v>
      </c>
      <c r="F394" s="26">
        <f t="shared" si="229"/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172</v>
      </c>
      <c r="N394" s="26">
        <v>10285</v>
      </c>
      <c r="O394" s="26">
        <v>0</v>
      </c>
    </row>
    <row r="395" spans="1:27" x14ac:dyDescent="0.25">
      <c r="A395" s="2" t="s">
        <v>693</v>
      </c>
      <c r="B395" s="7" t="s">
        <v>277</v>
      </c>
      <c r="C395" s="26">
        <v>0</v>
      </c>
      <c r="D395" s="26">
        <v>0</v>
      </c>
      <c r="E395" s="26">
        <f t="shared" si="229"/>
        <v>0</v>
      </c>
      <c r="F395" s="26">
        <f t="shared" si="229"/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559</v>
      </c>
      <c r="N395" s="26">
        <v>0</v>
      </c>
      <c r="O395" s="26">
        <v>0</v>
      </c>
    </row>
    <row r="396" spans="1:27" x14ac:dyDescent="0.25">
      <c r="A396" s="2" t="s">
        <v>716</v>
      </c>
      <c r="B396" s="7" t="s">
        <v>717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783374.59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</row>
    <row r="397" spans="1:27" x14ac:dyDescent="0.25">
      <c r="A397" s="2" t="s">
        <v>731</v>
      </c>
      <c r="B397" s="7" t="s">
        <v>732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</row>
    <row r="398" spans="1:27" x14ac:dyDescent="0.25">
      <c r="A398" s="2" t="s">
        <v>744</v>
      </c>
      <c r="B398" s="7" t="s">
        <v>747</v>
      </c>
      <c r="C398" s="26">
        <v>0</v>
      </c>
      <c r="D398" s="26">
        <v>236873.03</v>
      </c>
      <c r="E398" s="26">
        <v>250000</v>
      </c>
      <c r="F398" s="26">
        <v>0</v>
      </c>
      <c r="G398" s="26">
        <v>5417.5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</row>
    <row r="399" spans="1:27" x14ac:dyDescent="0.25">
      <c r="A399" s="2" t="s">
        <v>745</v>
      </c>
      <c r="B399" s="7" t="s">
        <v>748</v>
      </c>
      <c r="C399" s="26">
        <v>0</v>
      </c>
      <c r="D399" s="26">
        <v>104777.56</v>
      </c>
      <c r="E399" s="26">
        <v>90000</v>
      </c>
      <c r="F399" s="26">
        <v>0</v>
      </c>
      <c r="G399" s="26">
        <v>5245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</row>
    <row r="400" spans="1:27" x14ac:dyDescent="0.25">
      <c r="A400" s="2" t="s">
        <v>753</v>
      </c>
      <c r="B400" s="7" t="s">
        <v>754</v>
      </c>
      <c r="C400" s="26">
        <v>0</v>
      </c>
      <c r="D400" s="26">
        <v>0</v>
      </c>
      <c r="E400" s="26">
        <v>0</v>
      </c>
      <c r="F400" s="26">
        <v>0</v>
      </c>
      <c r="G400" s="26">
        <v>1485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</row>
    <row r="401" spans="1:15" x14ac:dyDescent="0.25">
      <c r="A401" s="2" t="s">
        <v>746</v>
      </c>
      <c r="B401" s="7" t="s">
        <v>749</v>
      </c>
      <c r="C401" s="26">
        <v>0</v>
      </c>
      <c r="D401" s="26">
        <v>8655</v>
      </c>
      <c r="E401" s="26">
        <v>8655</v>
      </c>
      <c r="F401" s="26">
        <v>0</v>
      </c>
      <c r="G401" s="26">
        <v>46087.5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</row>
    <row r="402" spans="1:15" x14ac:dyDescent="0.25">
      <c r="B402" s="5" t="s">
        <v>1</v>
      </c>
      <c r="C402" s="30">
        <f>SUM(C389:C401)</f>
        <v>3000000</v>
      </c>
      <c r="D402" s="30">
        <f t="shared" ref="D402:F402" si="230">SUM(D389:D401)</f>
        <v>1385091.1400000001</v>
      </c>
      <c r="E402" s="30">
        <f t="shared" si="230"/>
        <v>4348655</v>
      </c>
      <c r="F402" s="30">
        <f t="shared" si="230"/>
        <v>0</v>
      </c>
      <c r="G402" s="30">
        <f>SUM(G389:G401)</f>
        <v>3112832.62</v>
      </c>
      <c r="H402" s="30">
        <f>SUM(H389:H397)</f>
        <v>1305240.78</v>
      </c>
      <c r="I402" s="30">
        <f t="shared" ref="I402:N402" si="231">SUM(I389:I397)</f>
        <v>783374.59</v>
      </c>
      <c r="J402" s="30">
        <f t="shared" si="231"/>
        <v>0</v>
      </c>
      <c r="K402" s="30">
        <f t="shared" si="231"/>
        <v>0</v>
      </c>
      <c r="L402" s="30">
        <f t="shared" si="231"/>
        <v>0</v>
      </c>
      <c r="M402" s="30">
        <f t="shared" si="231"/>
        <v>41434.020000000004</v>
      </c>
      <c r="N402" s="30">
        <f t="shared" si="231"/>
        <v>243851.91</v>
      </c>
      <c r="O402" s="30">
        <f t="shared" ref="O402" si="232">SUM(O389:O396)</f>
        <v>0</v>
      </c>
    </row>
    <row r="403" spans="1:15" x14ac:dyDescent="0.25">
      <c r="A403" s="2" t="s">
        <v>694</v>
      </c>
      <c r="B403" s="7" t="s">
        <v>213</v>
      </c>
      <c r="C403" s="26">
        <v>0</v>
      </c>
      <c r="D403" s="26">
        <v>0</v>
      </c>
      <c r="E403" s="26">
        <f t="shared" si="229"/>
        <v>0</v>
      </c>
      <c r="F403" s="26">
        <f t="shared" si="229"/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f>SUM(D403-E403)</f>
        <v>0</v>
      </c>
      <c r="L403" s="26">
        <f>SUM(E403-F403)</f>
        <v>0</v>
      </c>
      <c r="M403" s="26">
        <v>1170.5899999999999</v>
      </c>
      <c r="N403" s="26">
        <v>1237.77</v>
      </c>
      <c r="O403" s="26">
        <v>0</v>
      </c>
    </row>
    <row r="404" spans="1:15" x14ac:dyDescent="0.25">
      <c r="B404" s="5" t="s">
        <v>1</v>
      </c>
      <c r="C404" s="30">
        <f t="shared" ref="C404:O404" si="233">SUM(C403)</f>
        <v>0</v>
      </c>
      <c r="D404" s="30">
        <f t="shared" si="233"/>
        <v>0</v>
      </c>
      <c r="E404" s="30">
        <f t="shared" si="233"/>
        <v>0</v>
      </c>
      <c r="F404" s="30">
        <f t="shared" si="233"/>
        <v>0</v>
      </c>
      <c r="G404" s="30">
        <f>SUM(G403)</f>
        <v>0</v>
      </c>
      <c r="H404" s="30">
        <f>SUM(H403)</f>
        <v>0</v>
      </c>
      <c r="I404" s="30">
        <f>SUM(I403)</f>
        <v>0</v>
      </c>
      <c r="J404" s="30">
        <f t="shared" ref="J404" si="234">SUM(J403)</f>
        <v>0</v>
      </c>
      <c r="K404" s="30">
        <f t="shared" si="233"/>
        <v>0</v>
      </c>
      <c r="L404" s="30">
        <f t="shared" si="233"/>
        <v>0</v>
      </c>
      <c r="M404" s="30">
        <f t="shared" si="233"/>
        <v>1170.5899999999999</v>
      </c>
      <c r="N404" s="30">
        <f t="shared" si="233"/>
        <v>1237.77</v>
      </c>
      <c r="O404" s="30">
        <f t="shared" si="233"/>
        <v>0</v>
      </c>
    </row>
    <row r="405" spans="1:15" x14ac:dyDescent="0.25">
      <c r="B405" s="40" t="s">
        <v>278</v>
      </c>
      <c r="C405" s="23">
        <f t="shared" ref="C405:O405" si="235">SUM(C402+C404)</f>
        <v>3000000</v>
      </c>
      <c r="D405" s="23">
        <f t="shared" si="235"/>
        <v>1385091.1400000001</v>
      </c>
      <c r="E405" s="23">
        <f t="shared" si="235"/>
        <v>4348655</v>
      </c>
      <c r="F405" s="23">
        <f t="shared" si="235"/>
        <v>0</v>
      </c>
      <c r="G405" s="23">
        <f>SUM(G402+G404)</f>
        <v>3112832.62</v>
      </c>
      <c r="H405" s="23">
        <f>SUM(H402+H404)</f>
        <v>1305240.78</v>
      </c>
      <c r="I405" s="23">
        <f>SUM(I402+I404)</f>
        <v>783374.59</v>
      </c>
      <c r="J405" s="23">
        <f t="shared" ref="J405" si="236">SUM(J402+J404)</f>
        <v>0</v>
      </c>
      <c r="K405" s="23">
        <f t="shared" si="235"/>
        <v>0</v>
      </c>
      <c r="L405" s="23">
        <f t="shared" si="235"/>
        <v>0</v>
      </c>
      <c r="M405" s="25">
        <f t="shared" si="235"/>
        <v>42604.61</v>
      </c>
      <c r="N405" s="25">
        <f t="shared" si="235"/>
        <v>245089.68</v>
      </c>
      <c r="O405" s="25">
        <f t="shared" si="235"/>
        <v>0</v>
      </c>
    </row>
    <row r="406" spans="1:15" x14ac:dyDescent="0.25">
      <c r="G406" s="23"/>
      <c r="H406" s="23"/>
      <c r="I406" s="23"/>
    </row>
    <row r="419" spans="28:28" x14ac:dyDescent="0.25">
      <c r="AB419" s="13"/>
    </row>
    <row r="420" spans="28:28" x14ac:dyDescent="0.25">
      <c r="AB420" s="18"/>
    </row>
    <row r="421" spans="28:28" x14ac:dyDescent="0.25">
      <c r="AB421" s="18"/>
    </row>
    <row r="422" spans="28:28" x14ac:dyDescent="0.25">
      <c r="AB422" s="18"/>
    </row>
    <row r="423" spans="28:28" x14ac:dyDescent="0.25">
      <c r="AB423" s="18"/>
    </row>
    <row r="424" spans="28:28" x14ac:dyDescent="0.25">
      <c r="AB424" s="18"/>
    </row>
    <row r="425" spans="28:28" x14ac:dyDescent="0.25">
      <c r="AB425" s="18"/>
    </row>
    <row r="426" spans="28:28" x14ac:dyDescent="0.25">
      <c r="AB426" s="18"/>
    </row>
    <row r="427" spans="28:28" x14ac:dyDescent="0.25">
      <c r="AB427" s="13"/>
    </row>
    <row r="428" spans="28:28" x14ac:dyDescent="0.25">
      <c r="AB428" s="18"/>
    </row>
    <row r="429" spans="28:28" x14ac:dyDescent="0.25">
      <c r="AB429" s="18"/>
    </row>
    <row r="430" spans="28:28" x14ac:dyDescent="0.25">
      <c r="AB430" s="18"/>
    </row>
    <row r="431" spans="28:28" x14ac:dyDescent="0.25">
      <c r="AB431" s="18"/>
    </row>
    <row r="432" spans="28:28" x14ac:dyDescent="0.25">
      <c r="AB432" s="18"/>
    </row>
    <row r="433" spans="28:28" x14ac:dyDescent="0.25">
      <c r="AB433" s="18"/>
    </row>
    <row r="434" spans="28:28" x14ac:dyDescent="0.25">
      <c r="AB434" s="18"/>
    </row>
    <row r="435" spans="28:28" x14ac:dyDescent="0.25">
      <c r="AB435" s="13"/>
    </row>
  </sheetData>
  <mergeCells count="7">
    <mergeCell ref="P2:Q2"/>
    <mergeCell ref="R2:S2"/>
    <mergeCell ref="Z2:AA2"/>
    <mergeCell ref="AB2:AC2"/>
    <mergeCell ref="X2:Y2"/>
    <mergeCell ref="V2:W2"/>
    <mergeCell ref="T2:U2"/>
  </mergeCells>
  <printOptions horizontalCentered="1" gridLines="1"/>
  <pageMargins left="0" right="0" top="0.25" bottom="0.5" header="0.5" footer="0.25"/>
  <pageSetup scale="90" fitToHeight="7" orientation="landscape" r:id="rId1"/>
  <headerFooter alignWithMargins="0">
    <oddFooter>&amp;C&amp;L&amp;RPage &amp;P of &amp;N</oddFooter>
  </headerFooter>
  <ignoredErrors>
    <ignoredError sqref="E325:E326 E381:E382 C406:D406 D386 C403:C404 C23:D24 C66:D67 C123:D124 C165:D166 C224:D224 D316 D374 C29:D30 C63:D64 C140:D140 C214:D214 C273:D274 C261:D261 C199:D200 C357:D357 C258:D259 C41:D41 C57:D58 C333:D333 C71:D71 C127:D128 C125:C126 C139 C204:D204 C206:D207 C234:D235 D318 D320 D323 D376 D379 C368:D369 C381:D385 C325:D331 C296:D297 C316:C321 C374:C379 C232:D232 L10:L99 L217:L249 L252:L259 C246:D246 C247:E247 C254:E257 C248:D248 L261 L274 L297 L311 L316:L317 L321:L329 L372:L373 L377:L382 C260 M123:O123 M127:O127 M165:O165 M172:O177 M191:O192 M199:O199 M213:O213 M204:O207 M223:O223 M232:O234 M252:O252 N253:O253 M93:O103 M138:O140 M142:O143 N141:O141 M273:O274 O277 N275:O276 L296:O296 L310:P310 M316:O320 N321:O326 L346:O346 L356:M356 L368:O368 M374:O382 M403:O406 L403:L408 C104:D104 C142:E143 C176:E177 E314:E315 E372:E373 F374:F379 F381:F383 F316:F321 E124:E128 L180:L215 E6 E33 E26 E93 E159 F325:F327 E29 E164:E166 C192:E192 L104:L144 C253:D253 C10:E10 E17:E18 E63:E64 E136 E148 C191:F191 E168 E194:E195 E204:E207 E222:E224 E244 E337 E356:E357 E264 E268 F310 E35 C43:E44 E57:E60 E66:E67 E76:E77 E84 C88:E89 E138:E140 C172:E172 C174:E174 E182 E188 E198:E199 C70 E213:E214 E218 E231:E232 E266 E271:E274 E276 E284 E291:E292 E305 C310:E311 C346:E347 E354 E368:E369 L147:L178 M246:O250 K403:K404 E390:F390 E40:E41 E70:E71 E162 E234:E237 E21:E23 E295:E297 E403:F404 E392:F395 F323 C323 E95" unlockedFormula="1"/>
    <ignoredError sqref="E316 E374 E248 E246 L318:L320 L374:L376 L102 L100:L101 L103 E98:E100 E97 E318 E320 E323 E376 E379 E123 E101 E103:E104" formula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I99"/>
  <sheetViews>
    <sheetView zoomScale="130" zoomScaleNormal="130" workbookViewId="0">
      <selection activeCell="M7" sqref="M7"/>
    </sheetView>
  </sheetViews>
  <sheetFormatPr defaultRowHeight="15.75" x14ac:dyDescent="0.25"/>
  <cols>
    <col min="1" max="1" width="40.42578125" style="2" customWidth="1"/>
    <col min="2" max="2" width="14.42578125" style="2" bestFit="1" customWidth="1"/>
    <col min="3" max="3" width="14.85546875" style="2" bestFit="1" customWidth="1"/>
    <col min="4" max="5" width="15.7109375" style="2" bestFit="1" customWidth="1"/>
    <col min="6" max="8" width="15.7109375" style="2" customWidth="1"/>
    <col min="9" max="9" width="16.85546875" style="46" customWidth="1"/>
    <col min="10" max="16384" width="9.140625" style="2"/>
  </cols>
  <sheetData>
    <row r="3" spans="1:9" s="4" customFormat="1" ht="18" customHeight="1" thickBot="1" x14ac:dyDescent="0.35">
      <c r="A3" s="1" t="s">
        <v>67</v>
      </c>
      <c r="I3" s="29"/>
    </row>
    <row r="4" spans="1:9" ht="35.1" customHeight="1" thickBot="1" x14ac:dyDescent="0.3">
      <c r="A4" s="5" t="s">
        <v>0</v>
      </c>
      <c r="B4" s="19" t="s">
        <v>743</v>
      </c>
      <c r="C4" s="14" t="str">
        <f>Expenditure!D3</f>
        <v>2026 Actual to 3/10/26</v>
      </c>
      <c r="D4" s="41" t="s">
        <v>736</v>
      </c>
      <c r="E4" s="41" t="s">
        <v>742</v>
      </c>
      <c r="F4" s="20" t="s">
        <v>752</v>
      </c>
      <c r="G4" s="20" t="s">
        <v>734</v>
      </c>
      <c r="H4" s="20" t="s">
        <v>726</v>
      </c>
      <c r="I4" s="20" t="s">
        <v>719</v>
      </c>
    </row>
    <row r="5" spans="1:9" x14ac:dyDescent="0.25">
      <c r="A5" s="7" t="s">
        <v>45</v>
      </c>
      <c r="B5" s="23">
        <v>1670000</v>
      </c>
      <c r="C5" s="26">
        <v>1670000</v>
      </c>
      <c r="D5" s="26">
        <v>1670000</v>
      </c>
      <c r="E5" s="23">
        <v>1730000</v>
      </c>
      <c r="F5" s="26">
        <v>1645000</v>
      </c>
      <c r="G5" s="26">
        <v>1614827.14</v>
      </c>
      <c r="H5" s="26">
        <v>1599000</v>
      </c>
      <c r="I5" s="26">
        <v>1584000</v>
      </c>
    </row>
    <row r="6" spans="1:9" x14ac:dyDescent="0.25">
      <c r="A6" s="7" t="s">
        <v>76</v>
      </c>
      <c r="B6" s="23">
        <v>0</v>
      </c>
      <c r="C6" s="26">
        <v>0</v>
      </c>
      <c r="D6" s="23">
        <v>0</v>
      </c>
      <c r="E6" s="23">
        <v>0</v>
      </c>
      <c r="F6" s="26">
        <v>0</v>
      </c>
      <c r="G6" s="26">
        <v>0</v>
      </c>
      <c r="H6" s="26">
        <v>0</v>
      </c>
      <c r="I6" s="26">
        <v>0</v>
      </c>
    </row>
    <row r="7" spans="1:9" x14ac:dyDescent="0.25">
      <c r="A7" s="7" t="s">
        <v>77</v>
      </c>
      <c r="B7" s="23">
        <v>7000</v>
      </c>
      <c r="C7" s="26">
        <v>3667.05</v>
      </c>
      <c r="D7" s="23">
        <v>6500</v>
      </c>
      <c r="E7" s="23">
        <v>6500</v>
      </c>
      <c r="F7" s="26">
        <v>8200.32</v>
      </c>
      <c r="G7" s="26">
        <v>4441.1499999999996</v>
      </c>
      <c r="H7" s="26">
        <v>4069.82</v>
      </c>
      <c r="I7" s="26">
        <v>2685.48</v>
      </c>
    </row>
    <row r="8" spans="1:9" x14ac:dyDescent="0.25">
      <c r="A8" s="7" t="s">
        <v>78</v>
      </c>
      <c r="B8" s="23">
        <v>575000</v>
      </c>
      <c r="C8" s="26">
        <v>477612.47</v>
      </c>
      <c r="D8" s="23">
        <v>625000</v>
      </c>
      <c r="E8" s="58">
        <v>610000</v>
      </c>
      <c r="F8" s="26">
        <v>605009.4</v>
      </c>
      <c r="G8" s="26">
        <v>607873.22</v>
      </c>
      <c r="H8" s="26">
        <v>591101.6</v>
      </c>
      <c r="I8" s="26">
        <v>567699.54</v>
      </c>
    </row>
    <row r="9" spans="1:9" x14ac:dyDescent="0.25">
      <c r="A9" s="7" t="s">
        <v>46</v>
      </c>
      <c r="B9" s="23">
        <v>45000</v>
      </c>
      <c r="C9" s="26">
        <v>24088.65</v>
      </c>
      <c r="D9" s="23">
        <v>45000</v>
      </c>
      <c r="E9" s="23">
        <v>45000</v>
      </c>
      <c r="F9" s="26">
        <v>48209.57</v>
      </c>
      <c r="G9" s="26">
        <v>43149.87</v>
      </c>
      <c r="H9" s="26">
        <v>49177.94</v>
      </c>
      <c r="I9" s="26">
        <v>44103.49</v>
      </c>
    </row>
    <row r="10" spans="1:9" x14ac:dyDescent="0.25">
      <c r="A10" s="7" t="s">
        <v>79</v>
      </c>
      <c r="B10" s="23">
        <v>40000</v>
      </c>
      <c r="C10" s="26">
        <v>29416</v>
      </c>
      <c r="D10" s="23">
        <v>39000</v>
      </c>
      <c r="E10" s="23">
        <v>39000</v>
      </c>
      <c r="F10" s="26">
        <v>40359</v>
      </c>
      <c r="G10" s="26">
        <v>42093</v>
      </c>
      <c r="H10" s="26">
        <v>41898</v>
      </c>
      <c r="I10" s="26">
        <v>53125.04</v>
      </c>
    </row>
    <row r="11" spans="1:9" x14ac:dyDescent="0.25">
      <c r="A11" s="7" t="s">
        <v>47</v>
      </c>
      <c r="B11" s="23">
        <v>7000</v>
      </c>
      <c r="C11" s="26">
        <v>4912</v>
      </c>
      <c r="D11" s="23">
        <v>7000</v>
      </c>
      <c r="E11" s="23">
        <v>7000</v>
      </c>
      <c r="F11" s="26">
        <v>6081.75</v>
      </c>
      <c r="G11" s="26">
        <v>6200.25</v>
      </c>
      <c r="H11" s="26">
        <v>5974.41</v>
      </c>
      <c r="I11" s="26">
        <v>10824.5</v>
      </c>
    </row>
    <row r="12" spans="1:9" x14ac:dyDescent="0.25">
      <c r="A12" s="7" t="s">
        <v>48</v>
      </c>
      <c r="B12" s="23">
        <v>100</v>
      </c>
      <c r="C12" s="26">
        <v>125</v>
      </c>
      <c r="D12" s="23">
        <v>125</v>
      </c>
      <c r="E12" s="23">
        <v>100</v>
      </c>
      <c r="F12" s="26">
        <v>170</v>
      </c>
      <c r="G12" s="26">
        <v>130</v>
      </c>
      <c r="H12" s="26">
        <v>145</v>
      </c>
      <c r="I12" s="26">
        <v>100</v>
      </c>
    </row>
    <row r="13" spans="1:9" x14ac:dyDescent="0.25">
      <c r="A13" s="7" t="s">
        <v>49</v>
      </c>
      <c r="B13" s="23">
        <f>5000+1000</f>
        <v>6000</v>
      </c>
      <c r="C13" s="26">
        <v>3950</v>
      </c>
      <c r="D13" s="23">
        <v>6000</v>
      </c>
      <c r="E13" s="23">
        <f>5000+1000</f>
        <v>6000</v>
      </c>
      <c r="F13" s="26">
        <v>6100</v>
      </c>
      <c r="G13" s="26">
        <v>6050</v>
      </c>
      <c r="H13" s="26">
        <v>8850</v>
      </c>
      <c r="I13" s="26">
        <v>11575</v>
      </c>
    </row>
    <row r="14" spans="1:9" x14ac:dyDescent="0.25">
      <c r="A14" s="7" t="s">
        <v>284</v>
      </c>
      <c r="B14" s="23">
        <v>1000</v>
      </c>
      <c r="C14" s="26">
        <v>1050</v>
      </c>
      <c r="D14" s="23">
        <v>1050</v>
      </c>
      <c r="E14" s="23">
        <v>1000</v>
      </c>
      <c r="F14" s="26">
        <v>1290</v>
      </c>
      <c r="G14" s="26">
        <v>0</v>
      </c>
      <c r="H14" s="26">
        <v>510</v>
      </c>
      <c r="I14" s="26">
        <v>1095</v>
      </c>
    </row>
    <row r="15" spans="1:9" x14ac:dyDescent="0.25">
      <c r="A15" s="7" t="s">
        <v>50</v>
      </c>
      <c r="B15" s="23">
        <v>1000</v>
      </c>
      <c r="C15" s="26">
        <v>200</v>
      </c>
      <c r="D15" s="23">
        <v>500</v>
      </c>
      <c r="E15" s="23">
        <v>500</v>
      </c>
      <c r="F15" s="26">
        <v>850</v>
      </c>
      <c r="G15" s="26">
        <v>1350</v>
      </c>
      <c r="H15" s="26">
        <v>0</v>
      </c>
      <c r="I15" s="26">
        <v>0</v>
      </c>
    </row>
    <row r="16" spans="1:9" x14ac:dyDescent="0.25">
      <c r="A16" s="7" t="s">
        <v>51</v>
      </c>
      <c r="B16" s="23">
        <f>1500+1500</f>
        <v>3000</v>
      </c>
      <c r="C16" s="26">
        <v>350</v>
      </c>
      <c r="D16" s="23">
        <v>500</v>
      </c>
      <c r="E16" s="23">
        <v>500</v>
      </c>
      <c r="F16" s="26">
        <v>5050</v>
      </c>
      <c r="G16" s="26">
        <v>3650</v>
      </c>
      <c r="H16" s="26">
        <v>5697</v>
      </c>
      <c r="I16" s="26">
        <v>3050</v>
      </c>
    </row>
    <row r="17" spans="1:9" x14ac:dyDescent="0.25">
      <c r="A17" s="7" t="s">
        <v>80</v>
      </c>
      <c r="B17" s="23">
        <v>0</v>
      </c>
      <c r="C17" s="26">
        <v>0</v>
      </c>
      <c r="D17" s="23">
        <v>0</v>
      </c>
      <c r="E17" s="23">
        <v>0</v>
      </c>
      <c r="F17" s="26">
        <v>0</v>
      </c>
      <c r="G17" s="26">
        <v>0</v>
      </c>
      <c r="H17" s="26">
        <v>27171.88</v>
      </c>
      <c r="I17" s="26">
        <v>68480.38</v>
      </c>
    </row>
    <row r="18" spans="1:9" x14ac:dyDescent="0.25">
      <c r="A18" s="7" t="s">
        <v>362</v>
      </c>
      <c r="B18" s="23">
        <v>0</v>
      </c>
      <c r="C18" s="26">
        <v>0</v>
      </c>
      <c r="D18" s="23">
        <v>0</v>
      </c>
      <c r="E18" s="23">
        <v>0</v>
      </c>
      <c r="F18" s="26">
        <v>0</v>
      </c>
      <c r="G18" s="26">
        <v>0</v>
      </c>
      <c r="H18" s="26">
        <v>0</v>
      </c>
      <c r="I18" s="26">
        <v>0</v>
      </c>
    </row>
    <row r="19" spans="1:9" x14ac:dyDescent="0.25">
      <c r="A19" s="7" t="s">
        <v>363</v>
      </c>
      <c r="B19" s="23">
        <v>4000</v>
      </c>
      <c r="C19" s="26">
        <v>4000</v>
      </c>
      <c r="D19" s="23">
        <v>4000</v>
      </c>
      <c r="E19" s="23">
        <v>4000</v>
      </c>
      <c r="F19" s="26">
        <v>4000</v>
      </c>
      <c r="G19" s="26">
        <v>4000</v>
      </c>
      <c r="H19" s="26">
        <v>4000</v>
      </c>
      <c r="I19" s="26">
        <v>4000</v>
      </c>
    </row>
    <row r="20" spans="1:9" x14ac:dyDescent="0.25">
      <c r="A20" s="7" t="s">
        <v>81</v>
      </c>
      <c r="B20" s="23">
        <v>75000</v>
      </c>
      <c r="C20" s="26">
        <v>40220.39</v>
      </c>
      <c r="D20" s="23">
        <v>50000</v>
      </c>
      <c r="E20" s="23">
        <v>45000</v>
      </c>
      <c r="F20" s="26">
        <v>85304.94</v>
      </c>
      <c r="G20" s="26">
        <v>94301.85</v>
      </c>
      <c r="H20" s="26">
        <v>53777.5</v>
      </c>
      <c r="I20" s="26">
        <v>2799.16</v>
      </c>
    </row>
    <row r="21" spans="1:9" x14ac:dyDescent="0.25">
      <c r="A21" s="7" t="s">
        <v>82</v>
      </c>
      <c r="B21" s="23">
        <v>15000</v>
      </c>
      <c r="C21" s="26">
        <v>11192</v>
      </c>
      <c r="D21" s="23">
        <v>14000</v>
      </c>
      <c r="E21" s="23">
        <v>12000</v>
      </c>
      <c r="F21" s="26">
        <v>16980.34</v>
      </c>
      <c r="G21" s="26">
        <v>18289.25</v>
      </c>
      <c r="H21" s="26">
        <v>10910.51</v>
      </c>
      <c r="I21" s="26">
        <v>322.54000000000002</v>
      </c>
    </row>
    <row r="22" spans="1:9" x14ac:dyDescent="0.25">
      <c r="A22" s="7" t="s">
        <v>83</v>
      </c>
      <c r="B22" s="23">
        <v>0</v>
      </c>
      <c r="C22" s="26">
        <v>12</v>
      </c>
      <c r="D22" s="23">
        <v>12</v>
      </c>
      <c r="E22" s="23">
        <v>0</v>
      </c>
      <c r="F22" s="26">
        <v>0</v>
      </c>
      <c r="G22" s="26">
        <v>12</v>
      </c>
      <c r="H22" s="26">
        <v>12</v>
      </c>
      <c r="I22" s="26">
        <v>0</v>
      </c>
    </row>
    <row r="23" spans="1:9" x14ac:dyDescent="0.25">
      <c r="A23" s="7" t="s">
        <v>84</v>
      </c>
      <c r="B23" s="23">
        <v>105000</v>
      </c>
      <c r="C23" s="26">
        <v>77706.83</v>
      </c>
      <c r="D23" s="23">
        <v>77706.83</v>
      </c>
      <c r="E23" s="23">
        <v>90000</v>
      </c>
      <c r="F23" s="26">
        <v>105100.47</v>
      </c>
      <c r="G23" s="26">
        <v>106298.64</v>
      </c>
      <c r="H23" s="26">
        <v>90275.5</v>
      </c>
      <c r="I23" s="26">
        <v>95616.44</v>
      </c>
    </row>
    <row r="24" spans="1:9" x14ac:dyDescent="0.25">
      <c r="A24" s="7" t="s">
        <v>720</v>
      </c>
      <c r="B24" s="23">
        <v>24000</v>
      </c>
      <c r="C24" s="26">
        <v>0</v>
      </c>
      <c r="D24" s="23">
        <v>0</v>
      </c>
      <c r="E24" s="23">
        <v>0</v>
      </c>
      <c r="F24" s="26">
        <v>22000</v>
      </c>
      <c r="G24" s="26">
        <v>27500</v>
      </c>
      <c r="H24" s="26">
        <v>22000</v>
      </c>
      <c r="I24" s="26">
        <v>0</v>
      </c>
    </row>
    <row r="25" spans="1:9" x14ac:dyDescent="0.25">
      <c r="A25" s="7" t="s">
        <v>52</v>
      </c>
      <c r="B25" s="23">
        <v>20000</v>
      </c>
      <c r="C25" s="26">
        <v>19155.45</v>
      </c>
      <c r="D25" s="23">
        <v>23000</v>
      </c>
      <c r="E25" s="23">
        <v>20000</v>
      </c>
      <c r="F25" s="26">
        <v>19230.48</v>
      </c>
      <c r="G25" s="26">
        <v>61374.64</v>
      </c>
      <c r="H25" s="26">
        <v>29106.23</v>
      </c>
      <c r="I25" s="26">
        <v>22217.94</v>
      </c>
    </row>
    <row r="26" spans="1:9" x14ac:dyDescent="0.25">
      <c r="A26" s="7" t="s">
        <v>85</v>
      </c>
      <c r="B26" s="23">
        <v>30000</v>
      </c>
      <c r="C26" s="26">
        <v>37774</v>
      </c>
      <c r="D26" s="23">
        <v>47000</v>
      </c>
      <c r="E26" s="23">
        <v>45000</v>
      </c>
      <c r="F26" s="26">
        <v>32898</v>
      </c>
      <c r="G26" s="26">
        <v>35173.5</v>
      </c>
      <c r="H26" s="26">
        <v>39496.5</v>
      </c>
      <c r="I26" s="26">
        <v>14091</v>
      </c>
    </row>
    <row r="27" spans="1:9" x14ac:dyDescent="0.25">
      <c r="A27" s="7" t="s">
        <v>365</v>
      </c>
      <c r="B27" s="23">
        <v>0</v>
      </c>
      <c r="C27" s="26">
        <v>0</v>
      </c>
      <c r="D27" s="23">
        <v>0</v>
      </c>
      <c r="E27" s="23">
        <v>0</v>
      </c>
      <c r="F27" s="26">
        <v>0</v>
      </c>
      <c r="G27" s="26">
        <v>0</v>
      </c>
      <c r="H27" s="26">
        <v>100</v>
      </c>
      <c r="I27" s="26">
        <v>0</v>
      </c>
    </row>
    <row r="28" spans="1:9" x14ac:dyDescent="0.25">
      <c r="A28" s="7" t="s">
        <v>86</v>
      </c>
      <c r="B28" s="23">
        <v>6000</v>
      </c>
      <c r="C28" s="26">
        <v>6356.87</v>
      </c>
      <c r="D28" s="23">
        <v>6500</v>
      </c>
      <c r="E28" s="23">
        <v>6000</v>
      </c>
      <c r="F28" s="26">
        <v>6071.33</v>
      </c>
      <c r="G28" s="26">
        <v>69203.960000000006</v>
      </c>
      <c r="H28" s="26">
        <v>7033.54</v>
      </c>
      <c r="I28" s="26">
        <v>5985.34</v>
      </c>
    </row>
    <row r="29" spans="1:9" x14ac:dyDescent="0.25">
      <c r="A29" s="7" t="s">
        <v>87</v>
      </c>
      <c r="B29" s="23">
        <v>7500</v>
      </c>
      <c r="C29" s="26">
        <v>4010</v>
      </c>
      <c r="D29" s="23">
        <v>7500</v>
      </c>
      <c r="E29" s="23">
        <v>7500</v>
      </c>
      <c r="F29" s="26">
        <v>8370</v>
      </c>
      <c r="G29" s="26">
        <v>11381</v>
      </c>
      <c r="H29" s="26">
        <v>13310.74</v>
      </c>
      <c r="I29" s="26">
        <v>16537</v>
      </c>
    </row>
    <row r="30" spans="1:9" x14ac:dyDescent="0.25">
      <c r="A30" s="7" t="s">
        <v>366</v>
      </c>
      <c r="B30" s="23">
        <v>0</v>
      </c>
      <c r="C30" s="26">
        <v>39165</v>
      </c>
      <c r="D30" s="23">
        <v>39165</v>
      </c>
      <c r="E30" s="23">
        <v>10000</v>
      </c>
      <c r="F30" s="26">
        <v>7000</v>
      </c>
      <c r="G30" s="26">
        <v>585</v>
      </c>
      <c r="H30" s="26">
        <v>30555</v>
      </c>
      <c r="I30" s="26">
        <v>10</v>
      </c>
    </row>
    <row r="31" spans="1:9" x14ac:dyDescent="0.25">
      <c r="A31" s="7" t="s">
        <v>88</v>
      </c>
      <c r="B31" s="23">
        <v>5000</v>
      </c>
      <c r="C31" s="26">
        <v>15021.04</v>
      </c>
      <c r="D31" s="23">
        <v>15100</v>
      </c>
      <c r="E31" s="23">
        <v>2000</v>
      </c>
      <c r="F31" s="26">
        <v>10836.32</v>
      </c>
      <c r="G31" s="26">
        <v>16561.55</v>
      </c>
      <c r="H31" s="26">
        <v>7272</v>
      </c>
      <c r="I31" s="26">
        <v>9517.98</v>
      </c>
    </row>
    <row r="32" spans="1:9" x14ac:dyDescent="0.25">
      <c r="A32" s="7" t="s">
        <v>727</v>
      </c>
      <c r="B32" s="23">
        <v>4999</v>
      </c>
      <c r="C32" s="26">
        <v>9998</v>
      </c>
      <c r="D32" s="23">
        <v>9998</v>
      </c>
      <c r="E32" s="23">
        <v>4999</v>
      </c>
      <c r="F32" s="26">
        <v>2850.55</v>
      </c>
      <c r="G32" s="26">
        <v>27262.95</v>
      </c>
      <c r="H32" s="26">
        <v>4999</v>
      </c>
      <c r="I32" s="26">
        <v>0</v>
      </c>
    </row>
    <row r="33" spans="1:9" x14ac:dyDescent="0.25">
      <c r="A33" s="7" t="s">
        <v>737</v>
      </c>
      <c r="B33" s="23">
        <v>0</v>
      </c>
      <c r="C33" s="26">
        <v>0</v>
      </c>
      <c r="D33" s="23">
        <v>0</v>
      </c>
      <c r="E33" s="23">
        <v>0</v>
      </c>
      <c r="F33" s="26">
        <v>2385</v>
      </c>
      <c r="G33" s="26">
        <v>115762.82</v>
      </c>
      <c r="H33" s="26">
        <v>0</v>
      </c>
      <c r="I33" s="26">
        <v>0</v>
      </c>
    </row>
    <row r="34" spans="1:9" x14ac:dyDescent="0.25">
      <c r="A34" s="7" t="s">
        <v>706</v>
      </c>
      <c r="B34" s="23">
        <v>0</v>
      </c>
      <c r="C34" s="26">
        <v>0</v>
      </c>
      <c r="D34" s="23">
        <v>0</v>
      </c>
      <c r="E34" s="23">
        <v>0</v>
      </c>
      <c r="F34" s="26">
        <v>0</v>
      </c>
      <c r="G34" s="26">
        <v>0</v>
      </c>
      <c r="H34" s="26">
        <v>0</v>
      </c>
      <c r="I34" s="26">
        <v>37374.6</v>
      </c>
    </row>
    <row r="35" spans="1:9" x14ac:dyDescent="0.25">
      <c r="A35" s="7" t="s">
        <v>89</v>
      </c>
      <c r="B35" s="23">
        <v>10927</v>
      </c>
      <c r="C35" s="26">
        <v>10927</v>
      </c>
      <c r="D35" s="23">
        <v>10927</v>
      </c>
      <c r="E35" s="23">
        <v>10927</v>
      </c>
      <c r="F35" s="26">
        <v>10927</v>
      </c>
      <c r="G35" s="26">
        <v>10927</v>
      </c>
      <c r="H35" s="26">
        <v>10927</v>
      </c>
      <c r="I35" s="26">
        <v>10927</v>
      </c>
    </row>
    <row r="36" spans="1:9" x14ac:dyDescent="0.25">
      <c r="A36" s="7" t="s">
        <v>53</v>
      </c>
      <c r="B36" s="23">
        <v>0</v>
      </c>
      <c r="C36" s="26">
        <v>764</v>
      </c>
      <c r="D36" s="23">
        <v>764</v>
      </c>
      <c r="E36" s="23">
        <v>750</v>
      </c>
      <c r="F36" s="26">
        <v>4999</v>
      </c>
      <c r="G36" s="26">
        <v>0</v>
      </c>
      <c r="H36" s="26">
        <v>13473.09</v>
      </c>
      <c r="I36" s="26">
        <v>7000</v>
      </c>
    </row>
    <row r="37" spans="1:9" x14ac:dyDescent="0.25">
      <c r="A37" s="7" t="s">
        <v>54</v>
      </c>
      <c r="B37" s="23">
        <v>40000</v>
      </c>
      <c r="C37" s="26">
        <v>22707.82</v>
      </c>
      <c r="D37" s="23">
        <v>40000</v>
      </c>
      <c r="E37" s="23">
        <v>38000</v>
      </c>
      <c r="F37" s="26">
        <v>37835.64</v>
      </c>
      <c r="G37" s="26">
        <v>38342.800000000003</v>
      </c>
      <c r="H37" s="26">
        <v>51301.440000000002</v>
      </c>
      <c r="I37" s="26">
        <v>78099.28</v>
      </c>
    </row>
    <row r="38" spans="1:9" x14ac:dyDescent="0.25">
      <c r="A38" s="7" t="s">
        <v>90</v>
      </c>
      <c r="B38" s="23">
        <v>0</v>
      </c>
      <c r="C38" s="26">
        <v>0</v>
      </c>
      <c r="D38" s="23">
        <v>0</v>
      </c>
      <c r="E38" s="23">
        <v>0</v>
      </c>
      <c r="F38" s="26">
        <v>764</v>
      </c>
      <c r="G38" s="26">
        <v>0</v>
      </c>
      <c r="H38" s="26">
        <v>0</v>
      </c>
      <c r="I38" s="26">
        <v>0</v>
      </c>
    </row>
    <row r="39" spans="1:9" x14ac:dyDescent="0.25">
      <c r="A39" s="7" t="s">
        <v>91</v>
      </c>
      <c r="B39" s="23">
        <v>750</v>
      </c>
      <c r="C39" s="26">
        <v>262.8</v>
      </c>
      <c r="D39" s="23">
        <v>500</v>
      </c>
      <c r="E39" s="23">
        <v>500</v>
      </c>
      <c r="F39" s="26">
        <v>448.68</v>
      </c>
      <c r="G39" s="26">
        <v>741.6</v>
      </c>
      <c r="H39" s="26">
        <v>2859.15</v>
      </c>
      <c r="I39" s="26">
        <v>895.65</v>
      </c>
    </row>
    <row r="40" spans="1:9" x14ac:dyDescent="0.25">
      <c r="A40" s="7" t="s">
        <v>92</v>
      </c>
      <c r="B40" s="23">
        <v>12320</v>
      </c>
      <c r="C40" s="26">
        <v>12320</v>
      </c>
      <c r="D40" s="23">
        <v>12320</v>
      </c>
      <c r="E40" s="23">
        <v>15000</v>
      </c>
      <c r="F40" s="26">
        <v>12050</v>
      </c>
      <c r="G40" s="26">
        <v>10000</v>
      </c>
      <c r="H40" s="26">
        <v>10000</v>
      </c>
      <c r="I40" s="26">
        <v>5000</v>
      </c>
    </row>
    <row r="41" spans="1:9" x14ac:dyDescent="0.25">
      <c r="A41" s="7" t="s">
        <v>93</v>
      </c>
      <c r="B41" s="23">
        <v>50000</v>
      </c>
      <c r="C41" s="26">
        <v>0</v>
      </c>
      <c r="D41" s="23">
        <v>15000</v>
      </c>
      <c r="E41" s="23">
        <v>55000</v>
      </c>
      <c r="F41" s="26">
        <v>72566.53</v>
      </c>
      <c r="G41" s="26">
        <v>37003.410000000003</v>
      </c>
      <c r="H41" s="26">
        <v>87127.41</v>
      </c>
      <c r="I41" s="26">
        <v>75288.09</v>
      </c>
    </row>
    <row r="42" spans="1:9" x14ac:dyDescent="0.25">
      <c r="A42" s="7" t="s">
        <v>94</v>
      </c>
      <c r="B42" s="23">
        <v>23770</v>
      </c>
      <c r="C42" s="26">
        <v>25770</v>
      </c>
      <c r="D42" s="23">
        <v>25770</v>
      </c>
      <c r="E42" s="23">
        <v>25770</v>
      </c>
      <c r="F42" s="26">
        <v>23770</v>
      </c>
      <c r="G42" s="26">
        <v>23300</v>
      </c>
      <c r="H42" s="26">
        <v>22800</v>
      </c>
      <c r="I42" s="26">
        <v>22800</v>
      </c>
    </row>
    <row r="43" spans="1:9" x14ac:dyDescent="0.25">
      <c r="A43" s="49" t="s">
        <v>721</v>
      </c>
      <c r="B43" s="23">
        <v>90000</v>
      </c>
      <c r="C43" s="26">
        <v>0</v>
      </c>
      <c r="D43" s="54">
        <v>0</v>
      </c>
      <c r="E43" s="23">
        <v>92437.5</v>
      </c>
      <c r="F43" s="26">
        <v>0</v>
      </c>
      <c r="G43" s="26">
        <v>0</v>
      </c>
      <c r="H43" s="26">
        <v>0</v>
      </c>
      <c r="I43" s="26">
        <v>0</v>
      </c>
    </row>
    <row r="44" spans="1:9" x14ac:dyDescent="0.25">
      <c r="A44" s="7" t="s">
        <v>760</v>
      </c>
      <c r="B44" s="23">
        <v>0</v>
      </c>
      <c r="C44" s="26">
        <v>1079.97</v>
      </c>
      <c r="D44" s="23">
        <v>1079.97</v>
      </c>
      <c r="E44" s="23">
        <v>0</v>
      </c>
      <c r="F44" s="26">
        <v>0</v>
      </c>
      <c r="G44" s="26">
        <v>0</v>
      </c>
      <c r="H44" s="26">
        <v>0</v>
      </c>
      <c r="I44" s="26">
        <v>698.08</v>
      </c>
    </row>
    <row r="45" spans="1:9" x14ac:dyDescent="0.25">
      <c r="A45" s="7" t="s">
        <v>750</v>
      </c>
      <c r="B45" s="23">
        <v>0</v>
      </c>
      <c r="C45" s="26">
        <v>14001</v>
      </c>
      <c r="D45" s="23">
        <v>14001</v>
      </c>
      <c r="E45" s="23">
        <v>0</v>
      </c>
      <c r="F45" s="26">
        <v>0</v>
      </c>
      <c r="G45" s="26">
        <v>0</v>
      </c>
      <c r="H45" s="26">
        <v>0</v>
      </c>
      <c r="I45" s="26">
        <v>0</v>
      </c>
    </row>
    <row r="46" spans="1:9" x14ac:dyDescent="0.25">
      <c r="A46" s="49" t="s">
        <v>757</v>
      </c>
      <c r="B46" s="23">
        <v>0</v>
      </c>
      <c r="C46" s="26">
        <v>0</v>
      </c>
      <c r="D46" s="23">
        <v>0</v>
      </c>
      <c r="E46" s="23">
        <v>21016.5</v>
      </c>
      <c r="F46" s="26">
        <v>0</v>
      </c>
      <c r="G46" s="26">
        <v>0</v>
      </c>
      <c r="H46" s="26">
        <v>0</v>
      </c>
      <c r="I46" s="26">
        <v>0</v>
      </c>
    </row>
    <row r="47" spans="1:9" x14ac:dyDescent="0.25">
      <c r="A47" s="7" t="s">
        <v>95</v>
      </c>
      <c r="B47" s="23">
        <v>250000</v>
      </c>
      <c r="C47" s="26">
        <v>0</v>
      </c>
      <c r="D47" s="23">
        <v>0</v>
      </c>
      <c r="E47" s="54">
        <v>250000</v>
      </c>
      <c r="F47" s="26">
        <v>0</v>
      </c>
      <c r="G47" s="26">
        <v>0</v>
      </c>
      <c r="H47" s="26">
        <v>0</v>
      </c>
      <c r="I47" s="26">
        <v>0</v>
      </c>
    </row>
    <row r="48" spans="1:9" x14ac:dyDescent="0.25">
      <c r="A48" s="7" t="s">
        <v>95</v>
      </c>
      <c r="B48" s="24">
        <v>210000</v>
      </c>
      <c r="C48" s="27">
        <v>0</v>
      </c>
      <c r="D48" s="24">
        <v>0</v>
      </c>
      <c r="E48" s="24">
        <v>210000</v>
      </c>
      <c r="F48" s="26">
        <v>0</v>
      </c>
      <c r="G48" s="26">
        <v>0</v>
      </c>
      <c r="H48" s="26">
        <v>0</v>
      </c>
      <c r="I48" s="27">
        <v>0</v>
      </c>
    </row>
    <row r="49" spans="1:9" s="4" customFormat="1" x14ac:dyDescent="0.25">
      <c r="A49" s="29" t="s">
        <v>73</v>
      </c>
      <c r="B49" s="28">
        <f>SUM(B5:B48)</f>
        <v>3339366</v>
      </c>
      <c r="C49" s="28">
        <f>SUM(C5:C48)</f>
        <v>2567815.3400000003</v>
      </c>
      <c r="D49" s="28">
        <f>SUM(D5:D48)</f>
        <v>2815018.8000000003</v>
      </c>
      <c r="E49" s="44">
        <f t="shared" ref="E49:I49" si="0">SUM(E5:E48)</f>
        <v>3411500</v>
      </c>
      <c r="F49" s="44">
        <f t="shared" si="0"/>
        <v>2852708.32</v>
      </c>
      <c r="G49" s="44">
        <f t="shared" si="0"/>
        <v>3037786.6</v>
      </c>
      <c r="H49" s="44">
        <f t="shared" si="0"/>
        <v>2844932.26</v>
      </c>
      <c r="I49" s="44">
        <f t="shared" si="0"/>
        <v>2755918.53</v>
      </c>
    </row>
    <row r="50" spans="1:9" x14ac:dyDescent="0.25">
      <c r="A50" s="7"/>
      <c r="I50" s="42"/>
    </row>
    <row r="51" spans="1:9" x14ac:dyDescent="0.25">
      <c r="A51" s="7"/>
      <c r="I51" s="42"/>
    </row>
    <row r="52" spans="1:9" s="4" customFormat="1" ht="20.100000000000001" customHeight="1" thickBot="1" x14ac:dyDescent="0.35">
      <c r="A52" s="1" t="s">
        <v>68</v>
      </c>
      <c r="I52" s="29"/>
    </row>
    <row r="53" spans="1:9" ht="31.5" customHeight="1" thickBot="1" x14ac:dyDescent="0.3">
      <c r="A53" s="20" t="s">
        <v>0</v>
      </c>
      <c r="B53" s="19" t="str">
        <f>B4</f>
        <v>2026 Budget</v>
      </c>
      <c r="C53" s="19" t="str">
        <f>C4</f>
        <v>2026 Actual to 3/10/26</v>
      </c>
      <c r="D53" s="41" t="str">
        <f>D4</f>
        <v>2026 Full Year Estimate</v>
      </c>
      <c r="E53" s="41" t="str">
        <f>E4</f>
        <v>2027 Full Year Estimate</v>
      </c>
      <c r="F53" s="20" t="s">
        <v>752</v>
      </c>
      <c r="G53" s="20" t="s">
        <v>734</v>
      </c>
      <c r="H53" s="20" t="s">
        <v>726</v>
      </c>
      <c r="I53" s="20" t="s">
        <v>719</v>
      </c>
    </row>
    <row r="54" spans="1:9" x14ac:dyDescent="0.25">
      <c r="A54" s="7" t="s">
        <v>96</v>
      </c>
      <c r="B54" s="23">
        <v>525000</v>
      </c>
      <c r="C54" s="26">
        <v>486863.87</v>
      </c>
      <c r="D54" s="23">
        <v>660000</v>
      </c>
      <c r="E54" s="23">
        <v>715000</v>
      </c>
      <c r="F54" s="26">
        <v>521914.31</v>
      </c>
      <c r="G54" s="26">
        <v>498836.45</v>
      </c>
      <c r="H54" s="26">
        <v>475043.65</v>
      </c>
      <c r="I54" s="26">
        <v>469317.98</v>
      </c>
    </row>
    <row r="55" spans="1:9" x14ac:dyDescent="0.25">
      <c r="A55" s="7" t="s">
        <v>97</v>
      </c>
      <c r="B55" s="23">
        <v>255000</v>
      </c>
      <c r="C55" s="26">
        <v>119932</v>
      </c>
      <c r="D55" s="23">
        <v>150000</v>
      </c>
      <c r="E55" s="23">
        <v>130000</v>
      </c>
      <c r="F55" s="23">
        <v>256637.47</v>
      </c>
      <c r="G55" s="23">
        <v>265612.38</v>
      </c>
      <c r="H55" s="23">
        <v>254388</v>
      </c>
      <c r="I55" s="26">
        <v>264171.98</v>
      </c>
    </row>
    <row r="56" spans="1:9" x14ac:dyDescent="0.25">
      <c r="A56" s="7" t="s">
        <v>98</v>
      </c>
      <c r="B56" s="23">
        <v>100000</v>
      </c>
      <c r="C56" s="26">
        <v>47212.25</v>
      </c>
      <c r="D56" s="23">
        <v>70000</v>
      </c>
      <c r="E56" s="23">
        <v>80000</v>
      </c>
      <c r="F56" s="23">
        <v>100490.59</v>
      </c>
      <c r="G56" s="23">
        <v>90443.63</v>
      </c>
      <c r="H56" s="23">
        <v>77302.38</v>
      </c>
      <c r="I56" s="26">
        <v>104013.94</v>
      </c>
    </row>
    <row r="57" spans="1:9" x14ac:dyDescent="0.25">
      <c r="A57" s="7" t="s">
        <v>99</v>
      </c>
      <c r="B57" s="23">
        <v>1000</v>
      </c>
      <c r="C57" s="26">
        <v>7640</v>
      </c>
      <c r="D57" s="23">
        <v>8500</v>
      </c>
      <c r="E57" s="23">
        <v>8000</v>
      </c>
      <c r="F57" s="23">
        <v>1070</v>
      </c>
      <c r="G57" s="23">
        <v>1130</v>
      </c>
      <c r="H57" s="23">
        <v>420</v>
      </c>
      <c r="I57" s="26">
        <v>595</v>
      </c>
    </row>
    <row r="58" spans="1:9" x14ac:dyDescent="0.25">
      <c r="A58" s="7" t="s">
        <v>77</v>
      </c>
      <c r="B58" s="23">
        <v>25000</v>
      </c>
      <c r="C58" s="26">
        <v>27945.06</v>
      </c>
      <c r="D58" s="23">
        <v>32000</v>
      </c>
      <c r="E58" s="23">
        <v>50000</v>
      </c>
      <c r="F58" s="23">
        <v>33947.79</v>
      </c>
      <c r="G58" s="23">
        <v>18274.09</v>
      </c>
      <c r="H58" s="23">
        <v>21729.84</v>
      </c>
      <c r="I58" s="26">
        <v>17026.66</v>
      </c>
    </row>
    <row r="59" spans="1:9" x14ac:dyDescent="0.25">
      <c r="A59" s="7" t="s">
        <v>348</v>
      </c>
      <c r="B59" s="23">
        <v>140000</v>
      </c>
      <c r="C59" s="26">
        <v>86159.79</v>
      </c>
      <c r="D59" s="23">
        <v>120000</v>
      </c>
      <c r="E59" s="23">
        <v>115000</v>
      </c>
      <c r="F59" s="23">
        <v>134836.74</v>
      </c>
      <c r="G59" s="23">
        <v>98301.16</v>
      </c>
      <c r="H59" s="23">
        <v>91335.51</v>
      </c>
      <c r="I59" s="26">
        <v>107072.08</v>
      </c>
    </row>
    <row r="60" spans="1:9" x14ac:dyDescent="0.25">
      <c r="A60" s="7" t="s">
        <v>100</v>
      </c>
      <c r="B60" s="23">
        <v>20000</v>
      </c>
      <c r="C60" s="26">
        <v>29457.98</v>
      </c>
      <c r="D60" s="23">
        <v>37000</v>
      </c>
      <c r="E60" s="23">
        <v>30000</v>
      </c>
      <c r="F60" s="23">
        <v>29750.81</v>
      </c>
      <c r="G60" s="23">
        <v>33451.360000000001</v>
      </c>
      <c r="H60" s="23">
        <v>15528.43</v>
      </c>
      <c r="I60" s="26">
        <v>723.3</v>
      </c>
    </row>
    <row r="61" spans="1:9" x14ac:dyDescent="0.25">
      <c r="A61" s="7" t="s">
        <v>101</v>
      </c>
      <c r="B61" s="23">
        <v>3000</v>
      </c>
      <c r="C61" s="26">
        <v>2389.65</v>
      </c>
      <c r="D61" s="23">
        <v>3100</v>
      </c>
      <c r="E61" s="23">
        <v>2500</v>
      </c>
      <c r="F61" s="23">
        <v>3625.42</v>
      </c>
      <c r="G61" s="23">
        <v>3904.88</v>
      </c>
      <c r="H61" s="23">
        <v>2329.56</v>
      </c>
      <c r="I61" s="26">
        <v>68.989999999999995</v>
      </c>
    </row>
    <row r="62" spans="1:9" x14ac:dyDescent="0.25">
      <c r="A62" s="7" t="s">
        <v>102</v>
      </c>
      <c r="B62" s="23">
        <v>0</v>
      </c>
      <c r="C62" s="26">
        <v>0</v>
      </c>
      <c r="D62" s="23">
        <v>0</v>
      </c>
      <c r="E62" s="23">
        <v>0</v>
      </c>
      <c r="F62" s="23">
        <v>0</v>
      </c>
      <c r="G62" s="23">
        <v>0.4</v>
      </c>
      <c r="H62" s="23">
        <v>0</v>
      </c>
      <c r="I62" s="26">
        <v>0.05</v>
      </c>
    </row>
    <row r="63" spans="1:9" x14ac:dyDescent="0.25">
      <c r="A63" s="7" t="s">
        <v>761</v>
      </c>
      <c r="B63" s="23">
        <v>0</v>
      </c>
      <c r="C63" s="26">
        <v>9012.08</v>
      </c>
      <c r="D63" s="23">
        <v>9012.08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</row>
    <row r="64" spans="1:9" x14ac:dyDescent="0.25">
      <c r="A64" s="7" t="s">
        <v>86</v>
      </c>
      <c r="B64" s="23">
        <v>7500</v>
      </c>
      <c r="C64" s="26">
        <v>7500</v>
      </c>
      <c r="D64" s="23">
        <v>7500</v>
      </c>
      <c r="E64" s="23">
        <v>7500</v>
      </c>
      <c r="F64" s="23">
        <v>7500</v>
      </c>
      <c r="G64" s="23">
        <v>7500.37</v>
      </c>
      <c r="H64" s="23">
        <v>22496</v>
      </c>
      <c r="I64" s="26">
        <v>7326.3</v>
      </c>
    </row>
    <row r="65" spans="1:9" x14ac:dyDescent="0.25">
      <c r="A65" s="7" t="s">
        <v>707</v>
      </c>
      <c r="B65" s="23">
        <v>0</v>
      </c>
      <c r="C65" s="2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6">
        <v>4075</v>
      </c>
    </row>
    <row r="66" spans="1:9" x14ac:dyDescent="0.25">
      <c r="A66" s="7" t="s">
        <v>756</v>
      </c>
      <c r="B66" s="23">
        <v>0</v>
      </c>
      <c r="C66" s="26">
        <v>0</v>
      </c>
      <c r="D66" s="23">
        <v>0</v>
      </c>
      <c r="E66" s="23">
        <v>52000</v>
      </c>
      <c r="F66" s="23">
        <v>0</v>
      </c>
      <c r="G66" s="23">
        <v>0</v>
      </c>
      <c r="H66" s="23">
        <v>0</v>
      </c>
      <c r="I66" s="23">
        <v>0</v>
      </c>
    </row>
    <row r="67" spans="1:9" x14ac:dyDescent="0.25">
      <c r="A67" s="7" t="s">
        <v>95</v>
      </c>
      <c r="B67" s="24">
        <v>80000</v>
      </c>
      <c r="C67" s="27">
        <v>0</v>
      </c>
      <c r="D67" s="24">
        <v>0</v>
      </c>
      <c r="E67" s="24">
        <v>80000</v>
      </c>
      <c r="F67" s="24">
        <v>0</v>
      </c>
      <c r="G67" s="24">
        <v>0</v>
      </c>
      <c r="H67" s="24">
        <v>0</v>
      </c>
      <c r="I67" s="27">
        <v>0</v>
      </c>
    </row>
    <row r="68" spans="1:9" s="4" customFormat="1" x14ac:dyDescent="0.25">
      <c r="A68" s="29" t="s">
        <v>74</v>
      </c>
      <c r="B68" s="28">
        <f>SUM(B54:B67)</f>
        <v>1156500</v>
      </c>
      <c r="C68" s="28">
        <f>SUM(C54:C67)</f>
        <v>824112.68</v>
      </c>
      <c r="D68" s="25">
        <f>SUM(D54:D67)</f>
        <v>1097112.08</v>
      </c>
      <c r="E68" s="44">
        <f t="shared" ref="E68:I68" si="1">SUM(E54:E67)</f>
        <v>1270000</v>
      </c>
      <c r="F68" s="44">
        <f t="shared" si="1"/>
        <v>1089773.1299999999</v>
      </c>
      <c r="G68" s="44">
        <f t="shared" si="1"/>
        <v>1017454.7200000001</v>
      </c>
      <c r="H68" s="44">
        <f t="shared" si="1"/>
        <v>960573.37000000011</v>
      </c>
      <c r="I68" s="44">
        <f t="shared" si="1"/>
        <v>974391.28</v>
      </c>
    </row>
    <row r="69" spans="1:9" s="4" customFormat="1" x14ac:dyDescent="0.25">
      <c r="B69" s="8"/>
      <c r="I69" s="44"/>
    </row>
    <row r="70" spans="1:9" s="4" customFormat="1" ht="20.100000000000001" customHeight="1" thickBot="1" x14ac:dyDescent="0.35">
      <c r="A70" s="1" t="s">
        <v>69</v>
      </c>
      <c r="I70" s="29"/>
    </row>
    <row r="71" spans="1:9" ht="31.5" customHeight="1" thickBot="1" x14ac:dyDescent="0.3">
      <c r="A71" s="20" t="s">
        <v>0</v>
      </c>
      <c r="B71" s="19" t="str">
        <f>B4</f>
        <v>2026 Budget</v>
      </c>
      <c r="C71" s="19" t="str">
        <f>C4</f>
        <v>2026 Actual to 3/10/26</v>
      </c>
      <c r="D71" s="41" t="str">
        <f>D53</f>
        <v>2026 Full Year Estimate</v>
      </c>
      <c r="E71" s="41" t="str">
        <f>E53</f>
        <v>2027 Full Year Estimate</v>
      </c>
      <c r="F71" s="20" t="s">
        <v>752</v>
      </c>
      <c r="G71" s="20" t="s">
        <v>734</v>
      </c>
      <c r="H71" s="20" t="s">
        <v>726</v>
      </c>
      <c r="I71" s="20" t="s">
        <v>719</v>
      </c>
    </row>
    <row r="72" spans="1:9" x14ac:dyDescent="0.25">
      <c r="A72" s="7" t="s">
        <v>103</v>
      </c>
      <c r="B72" s="23">
        <v>615000</v>
      </c>
      <c r="C72" s="26">
        <v>448893.2</v>
      </c>
      <c r="D72" s="23">
        <v>632000</v>
      </c>
      <c r="E72" s="23">
        <v>635000</v>
      </c>
      <c r="F72" s="23">
        <v>614765.30000000005</v>
      </c>
      <c r="G72" s="23">
        <v>610519.23</v>
      </c>
      <c r="H72" s="23">
        <v>598824.14</v>
      </c>
      <c r="I72" s="26">
        <v>569411.81000000006</v>
      </c>
    </row>
    <row r="73" spans="1:9" x14ac:dyDescent="0.25">
      <c r="A73" s="7" t="s">
        <v>77</v>
      </c>
      <c r="B73" s="23">
        <f>12000+3000</f>
        <v>15000</v>
      </c>
      <c r="C73" s="26">
        <v>19611.87</v>
      </c>
      <c r="D73" s="23">
        <v>23000</v>
      </c>
      <c r="E73" s="23">
        <v>16850</v>
      </c>
      <c r="F73" s="23">
        <v>22948.49</v>
      </c>
      <c r="G73" s="23">
        <v>12436.08</v>
      </c>
      <c r="H73" s="23">
        <v>7606.28</v>
      </c>
      <c r="I73" s="26">
        <v>10554.93</v>
      </c>
    </row>
    <row r="74" spans="1:9" x14ac:dyDescent="0.25">
      <c r="A74" s="7" t="s">
        <v>104</v>
      </c>
      <c r="B74" s="23">
        <v>0</v>
      </c>
      <c r="C74" s="26">
        <v>0</v>
      </c>
      <c r="D74" s="23">
        <v>0</v>
      </c>
      <c r="E74" s="23">
        <v>0</v>
      </c>
      <c r="F74" s="23">
        <v>0</v>
      </c>
      <c r="G74" s="23">
        <v>0</v>
      </c>
      <c r="H74" s="23">
        <v>17604</v>
      </c>
      <c r="I74" s="26">
        <v>0</v>
      </c>
    </row>
    <row r="75" spans="1:9" x14ac:dyDescent="0.25">
      <c r="A75" s="7" t="s">
        <v>105</v>
      </c>
      <c r="B75" s="23">
        <v>133000</v>
      </c>
      <c r="C75" s="26">
        <v>102648</v>
      </c>
      <c r="D75" s="23">
        <v>136864</v>
      </c>
      <c r="E75" s="23">
        <v>137000</v>
      </c>
      <c r="F75" s="23">
        <v>132860</v>
      </c>
      <c r="G75" s="23">
        <v>132860</v>
      </c>
      <c r="H75" s="23">
        <v>127400</v>
      </c>
      <c r="I75" s="26">
        <v>127400</v>
      </c>
    </row>
    <row r="76" spans="1:9" x14ac:dyDescent="0.25">
      <c r="A76" s="7" t="s">
        <v>106</v>
      </c>
      <c r="B76" s="23">
        <v>25000</v>
      </c>
      <c r="C76" s="26">
        <v>28003.88</v>
      </c>
      <c r="D76" s="23">
        <v>36000</v>
      </c>
      <c r="E76" s="23">
        <v>25000</v>
      </c>
      <c r="F76" s="23">
        <v>34649.129999999997</v>
      </c>
      <c r="G76" s="23">
        <v>11234.93</v>
      </c>
      <c r="H76" s="23">
        <v>3294.96</v>
      </c>
      <c r="I76" s="26">
        <v>832.41</v>
      </c>
    </row>
    <row r="77" spans="1:9" x14ac:dyDescent="0.25">
      <c r="A77" s="7" t="s">
        <v>107</v>
      </c>
      <c r="B77" s="23">
        <v>900</v>
      </c>
      <c r="C77" s="26">
        <v>658.84</v>
      </c>
      <c r="D77" s="23">
        <v>900</v>
      </c>
      <c r="E77" s="23">
        <v>800</v>
      </c>
      <c r="F77" s="23">
        <v>999.64</v>
      </c>
      <c r="G77" s="23">
        <v>4385.8999999999996</v>
      </c>
      <c r="H77" s="23">
        <v>12316.77</v>
      </c>
      <c r="I77" s="26">
        <v>363.89</v>
      </c>
    </row>
    <row r="78" spans="1:9" x14ac:dyDescent="0.25">
      <c r="A78" s="7" t="s">
        <v>108</v>
      </c>
      <c r="B78" s="23">
        <v>400</v>
      </c>
      <c r="C78" s="26">
        <v>342.47</v>
      </c>
      <c r="D78" s="23">
        <v>450</v>
      </c>
      <c r="E78" s="23">
        <v>350</v>
      </c>
      <c r="F78" s="23">
        <v>519.47</v>
      </c>
      <c r="G78" s="23">
        <v>1923.08</v>
      </c>
      <c r="H78" s="23">
        <v>1882.37</v>
      </c>
      <c r="I78" s="26">
        <v>55.91</v>
      </c>
    </row>
    <row r="79" spans="1:9" x14ac:dyDescent="0.25">
      <c r="A79" s="7" t="s">
        <v>86</v>
      </c>
      <c r="B79" s="23">
        <v>0</v>
      </c>
      <c r="C79" s="26">
        <v>0</v>
      </c>
      <c r="D79" s="23">
        <f>C79</f>
        <v>0</v>
      </c>
      <c r="E79" s="23">
        <v>0</v>
      </c>
      <c r="F79" s="23">
        <v>13635</v>
      </c>
      <c r="G79" s="23">
        <v>50000.23</v>
      </c>
      <c r="H79" s="23">
        <v>24043</v>
      </c>
      <c r="I79" s="26">
        <v>0</v>
      </c>
    </row>
    <row r="80" spans="1:9" x14ac:dyDescent="0.25">
      <c r="A80" s="7" t="s">
        <v>109</v>
      </c>
      <c r="B80" s="23">
        <v>0</v>
      </c>
      <c r="C80" s="26">
        <v>0</v>
      </c>
      <c r="D80" s="23">
        <v>0</v>
      </c>
      <c r="E80" s="23">
        <v>0</v>
      </c>
      <c r="F80" s="23">
        <v>0</v>
      </c>
      <c r="G80" s="23">
        <v>-6.23</v>
      </c>
      <c r="H80" s="23">
        <v>0</v>
      </c>
      <c r="I80" s="26">
        <v>0</v>
      </c>
    </row>
    <row r="81" spans="1:9" x14ac:dyDescent="0.25">
      <c r="A81" s="7" t="s">
        <v>110</v>
      </c>
      <c r="B81" s="23">
        <v>0</v>
      </c>
      <c r="C81" s="2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6">
        <v>4675</v>
      </c>
    </row>
    <row r="82" spans="1:9" x14ac:dyDescent="0.25">
      <c r="A82" s="7" t="s">
        <v>709</v>
      </c>
      <c r="B82" s="23">
        <v>0</v>
      </c>
      <c r="C82" s="26">
        <v>0</v>
      </c>
      <c r="D82" s="23">
        <v>0</v>
      </c>
      <c r="E82" s="23">
        <v>0</v>
      </c>
      <c r="F82" s="23">
        <v>0</v>
      </c>
      <c r="G82" s="23">
        <v>0</v>
      </c>
      <c r="H82" s="23">
        <v>149691.85</v>
      </c>
      <c r="I82" s="26">
        <v>112317.26</v>
      </c>
    </row>
    <row r="83" spans="1:9" x14ac:dyDescent="0.25">
      <c r="A83" s="7" t="s">
        <v>95</v>
      </c>
      <c r="B83" s="24">
        <v>50000</v>
      </c>
      <c r="C83" s="27">
        <v>0</v>
      </c>
      <c r="D83" s="24">
        <v>0</v>
      </c>
      <c r="E83" s="24">
        <v>50000</v>
      </c>
      <c r="F83" s="24">
        <v>0</v>
      </c>
      <c r="G83" s="24">
        <v>0</v>
      </c>
      <c r="H83" s="24">
        <v>0</v>
      </c>
      <c r="I83" s="27">
        <v>0</v>
      </c>
    </row>
    <row r="84" spans="1:9" s="4" customFormat="1" x14ac:dyDescent="0.25">
      <c r="A84" s="29" t="s">
        <v>75</v>
      </c>
      <c r="B84" s="28">
        <f>SUM(B72:B83)</f>
        <v>839300</v>
      </c>
      <c r="C84" s="28">
        <f>SUM(C72:C83)</f>
        <v>600158.26</v>
      </c>
      <c r="D84" s="28">
        <f>SUM(D72:D83)</f>
        <v>829214</v>
      </c>
      <c r="E84" s="44">
        <f t="shared" ref="E84:I84" si="2">SUM(E72:E83)</f>
        <v>865000</v>
      </c>
      <c r="F84" s="44">
        <f t="shared" si="2"/>
        <v>820377.03</v>
      </c>
      <c r="G84" s="44">
        <f t="shared" si="2"/>
        <v>823353.22</v>
      </c>
      <c r="H84" s="44">
        <f t="shared" si="2"/>
        <v>942663.37</v>
      </c>
      <c r="I84" s="44">
        <f t="shared" si="2"/>
        <v>825611.2100000002</v>
      </c>
    </row>
    <row r="86" spans="1:9" ht="20.25" x14ac:dyDescent="0.3">
      <c r="A86" s="1" t="s">
        <v>280</v>
      </c>
      <c r="B86" s="11"/>
      <c r="I86" s="29"/>
    </row>
    <row r="87" spans="1:9" ht="31.5" x14ac:dyDescent="0.25">
      <c r="A87" s="5" t="s">
        <v>0</v>
      </c>
      <c r="B87" s="19" t="str">
        <f>B4</f>
        <v>2026 Budget</v>
      </c>
      <c r="C87" s="14" t="str">
        <f>C4</f>
        <v>2026 Actual to 3/10/26</v>
      </c>
      <c r="D87" s="47" t="str">
        <f>D71</f>
        <v>2026 Full Year Estimate</v>
      </c>
      <c r="E87" s="47" t="str">
        <f>E71</f>
        <v>2027 Full Year Estimate</v>
      </c>
      <c r="F87" s="20" t="s">
        <v>752</v>
      </c>
      <c r="G87" s="20" t="s">
        <v>734</v>
      </c>
      <c r="H87" s="20" t="s">
        <v>726</v>
      </c>
      <c r="I87" s="20" t="s">
        <v>719</v>
      </c>
    </row>
    <row r="88" spans="1:9" x14ac:dyDescent="0.25">
      <c r="A88" s="7" t="s">
        <v>281</v>
      </c>
      <c r="B88" s="26">
        <v>0</v>
      </c>
      <c r="C88" s="26">
        <v>0</v>
      </c>
      <c r="D88" s="23">
        <v>0</v>
      </c>
      <c r="E88" s="42">
        <v>0</v>
      </c>
      <c r="F88" s="42"/>
      <c r="G88" s="42">
        <v>0</v>
      </c>
      <c r="H88" s="42">
        <v>14.37</v>
      </c>
      <c r="I88" s="42">
        <v>59.74</v>
      </c>
    </row>
    <row r="89" spans="1:9" x14ac:dyDescent="0.25">
      <c r="A89" s="7" t="s">
        <v>723</v>
      </c>
      <c r="B89" s="42">
        <v>3000000</v>
      </c>
      <c r="C89" s="26">
        <v>969373.03</v>
      </c>
      <c r="D89" s="23">
        <v>4000000</v>
      </c>
      <c r="E89" s="42">
        <v>0</v>
      </c>
      <c r="F89" s="42">
        <v>3394298.77</v>
      </c>
      <c r="G89" s="42">
        <v>735539.5</v>
      </c>
      <c r="H89" s="42">
        <v>0</v>
      </c>
      <c r="I89" s="42">
        <v>0</v>
      </c>
    </row>
    <row r="90" spans="1:9" x14ac:dyDescent="0.25">
      <c r="A90" s="7" t="s">
        <v>725</v>
      </c>
      <c r="B90" s="26">
        <v>0</v>
      </c>
      <c r="C90" s="26">
        <v>0</v>
      </c>
      <c r="D90" s="23">
        <v>0</v>
      </c>
      <c r="E90" s="42">
        <v>0</v>
      </c>
      <c r="F90" s="42"/>
      <c r="G90" s="42">
        <v>0</v>
      </c>
      <c r="H90" s="42">
        <v>0</v>
      </c>
      <c r="I90" s="42">
        <v>0</v>
      </c>
    </row>
    <row r="91" spans="1:9" x14ac:dyDescent="0.25">
      <c r="A91" s="7" t="s">
        <v>724</v>
      </c>
      <c r="B91" s="26">
        <v>0</v>
      </c>
      <c r="C91" s="26">
        <v>0</v>
      </c>
      <c r="D91" s="23">
        <v>0</v>
      </c>
      <c r="E91" s="42">
        <v>0</v>
      </c>
      <c r="F91" s="42"/>
      <c r="G91" s="42">
        <v>581760</v>
      </c>
      <c r="H91" s="42">
        <v>0</v>
      </c>
      <c r="I91" s="42">
        <v>0</v>
      </c>
    </row>
    <row r="92" spans="1:9" x14ac:dyDescent="0.25">
      <c r="A92" s="7" t="s">
        <v>751</v>
      </c>
      <c r="B92" s="26">
        <v>0</v>
      </c>
      <c r="C92" s="26">
        <v>75000</v>
      </c>
      <c r="D92" s="23">
        <f t="shared" ref="D92:D95" si="3">SUM(C92-B92)</f>
        <v>75000</v>
      </c>
      <c r="E92" s="42">
        <v>0</v>
      </c>
      <c r="F92" s="42"/>
      <c r="G92" s="42">
        <v>0</v>
      </c>
      <c r="H92" s="42">
        <v>0</v>
      </c>
      <c r="I92" s="42">
        <v>0</v>
      </c>
    </row>
    <row r="93" spans="1:9" x14ac:dyDescent="0.25">
      <c r="A93" s="7" t="s">
        <v>758</v>
      </c>
      <c r="B93" s="26">
        <v>0</v>
      </c>
      <c r="C93" s="26">
        <v>0</v>
      </c>
      <c r="D93" s="23">
        <v>100000</v>
      </c>
      <c r="E93" s="42">
        <v>0</v>
      </c>
      <c r="F93" s="42"/>
      <c r="G93" s="42">
        <v>0</v>
      </c>
      <c r="H93" s="42">
        <v>0</v>
      </c>
      <c r="I93" s="42">
        <v>0</v>
      </c>
    </row>
    <row r="94" spans="1:9" x14ac:dyDescent="0.25">
      <c r="A94" s="7" t="s">
        <v>715</v>
      </c>
      <c r="B94" s="26">
        <v>0</v>
      </c>
      <c r="C94" s="26">
        <v>0</v>
      </c>
      <c r="D94" s="23">
        <v>0</v>
      </c>
      <c r="E94" s="42">
        <v>0</v>
      </c>
      <c r="F94" s="42"/>
      <c r="G94" s="42">
        <v>0</v>
      </c>
      <c r="H94" s="42">
        <v>750000</v>
      </c>
      <c r="I94" s="42">
        <v>0</v>
      </c>
    </row>
    <row r="95" spans="1:9" x14ac:dyDescent="0.25">
      <c r="A95" s="7" t="s">
        <v>282</v>
      </c>
      <c r="B95" s="27">
        <v>0</v>
      </c>
      <c r="C95" s="27">
        <v>0</v>
      </c>
      <c r="D95" s="24">
        <f t="shared" si="3"/>
        <v>0</v>
      </c>
      <c r="E95" s="43">
        <v>0</v>
      </c>
      <c r="F95" s="42"/>
      <c r="G95" s="42">
        <v>0</v>
      </c>
      <c r="H95" s="42">
        <v>0</v>
      </c>
      <c r="I95" s="43">
        <v>0</v>
      </c>
    </row>
    <row r="96" spans="1:9" x14ac:dyDescent="0.25">
      <c r="A96" s="29" t="s">
        <v>283</v>
      </c>
      <c r="B96" s="25">
        <f>SUM(B88:B95)</f>
        <v>3000000</v>
      </c>
      <c r="C96" s="25">
        <f>SUM(C88:C95)</f>
        <v>1044373.03</v>
      </c>
      <c r="D96" s="25">
        <f>SUM(D88:D95)</f>
        <v>4175000</v>
      </c>
      <c r="E96" s="45">
        <f t="shared" ref="E96:I96" si="4">SUM(E88:E95)</f>
        <v>0</v>
      </c>
      <c r="F96" s="45">
        <f t="shared" si="4"/>
        <v>3394298.77</v>
      </c>
      <c r="G96" s="45">
        <f t="shared" si="4"/>
        <v>1317299.5</v>
      </c>
      <c r="H96" s="45">
        <f t="shared" si="4"/>
        <v>750014.37</v>
      </c>
      <c r="I96" s="45">
        <f t="shared" si="4"/>
        <v>59.74</v>
      </c>
    </row>
    <row r="99" spans="1:1" x14ac:dyDescent="0.25">
      <c r="A99" s="7" t="s">
        <v>724</v>
      </c>
    </row>
  </sheetData>
  <printOptions horizontalCentered="1" gridLines="1"/>
  <pageMargins left="0" right="0" top="0.5" bottom="0.5" header="0.3" footer="0.3"/>
  <pageSetup scale="95" fitToHeight="2" orientation="landscape" r:id="rId1"/>
  <headerFooter alignWithMargins="0"/>
  <ignoredErrors>
    <ignoredError sqref="E49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Exp Increases</vt:lpstr>
      <vt:lpstr>Summary</vt:lpstr>
      <vt:lpstr>Expenditure</vt:lpstr>
      <vt:lpstr>Revenue</vt:lpstr>
      <vt:lpstr>Expenditure!Print_Titles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Weaver</dc:creator>
  <cp:lastModifiedBy>Colleen Wierzbicki</cp:lastModifiedBy>
  <cp:lastPrinted>2026-03-11T17:02:42Z</cp:lastPrinted>
  <dcterms:created xsi:type="dcterms:W3CDTF">2018-06-11T20:34:35Z</dcterms:created>
  <dcterms:modified xsi:type="dcterms:W3CDTF">2026-03-31T14:29:32Z</dcterms:modified>
</cp:coreProperties>
</file>