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VOF01_APP01\Village of Florida\VillageData\vofdata\Documents\Budgets\"/>
    </mc:Choice>
  </mc:AlternateContent>
  <xr:revisionPtr revIDLastSave="0" documentId="13_ncr:1_{605D9A5C-3BA9-4A04-A6CE-F53C1407E2B1}" xr6:coauthVersionLast="47" xr6:coauthVersionMax="47" xr10:uidLastSave="{00000000-0000-0000-0000-000000000000}"/>
  <bookViews>
    <workbookView xWindow="-120" yWindow="-120" windowWidth="29040" windowHeight="15840" firstSheet="1" activeTab="1" xr2:uid="{00000000-000D-0000-FFFF-FFFF00000000}"/>
  </bookViews>
  <sheets>
    <sheet name="Summary" sheetId="3" r:id="rId1"/>
    <sheet name="Expenditure" sheetId="1" r:id="rId2"/>
    <sheet name="Revenue" sheetId="2" r:id="rId3"/>
    <sheet name="Reserves" sheetId="20" r:id="rId4"/>
  </sheets>
  <calcPr calcId="191029"/>
</workbook>
</file>

<file path=xl/calcChain.xml><?xml version="1.0" encoding="utf-8"?>
<calcChain xmlns="http://schemas.openxmlformats.org/spreadsheetml/2006/main">
  <c r="E39" i="20" l="1"/>
  <c r="E10" i="20"/>
  <c r="F241" i="1" l="1"/>
  <c r="F208" i="1" l="1"/>
  <c r="D398" i="1" l="1"/>
  <c r="C398" i="1"/>
  <c r="C12" i="20"/>
  <c r="C20" i="20"/>
  <c r="E20" i="20"/>
  <c r="E32" i="20" s="1"/>
  <c r="C22" i="20"/>
  <c r="C24" i="20"/>
  <c r="E24" i="20"/>
  <c r="C26" i="20"/>
  <c r="C30" i="20"/>
  <c r="E30" i="20"/>
  <c r="C32" i="20"/>
  <c r="C39" i="20" s="1"/>
  <c r="C43" i="20" s="1"/>
  <c r="C47" i="20" s="1"/>
  <c r="C51" i="20" s="1"/>
  <c r="C53" i="20" s="1"/>
  <c r="C58" i="20" s="1"/>
  <c r="C62" i="20" s="1"/>
  <c r="C66" i="20" s="1"/>
  <c r="C70" i="20" s="1"/>
  <c r="C72" i="20" s="1"/>
  <c r="C78" i="20" s="1"/>
  <c r="C80" i="20" s="1"/>
  <c r="C36" i="20"/>
  <c r="C41" i="20"/>
  <c r="C45" i="20" s="1"/>
  <c r="C49" i="20" s="1"/>
  <c r="C57" i="20" s="1"/>
  <c r="C60" i="20" s="1"/>
  <c r="C64" i="20" s="1"/>
  <c r="C68" i="20" s="1"/>
  <c r="C76" i="20" s="1"/>
  <c r="E43" i="20"/>
  <c r="E53" i="20" s="1"/>
  <c r="E47" i="20"/>
  <c r="E51" i="20"/>
  <c r="E58" i="20"/>
  <c r="E72" i="20" s="1"/>
  <c r="E62" i="20"/>
  <c r="E66" i="20"/>
  <c r="E70" i="20"/>
  <c r="E78" i="20"/>
  <c r="E80" i="20" s="1"/>
  <c r="F260" i="1" l="1"/>
  <c r="F332" i="1" s="1"/>
  <c r="F387" i="1" s="1"/>
  <c r="D252" i="1" l="1"/>
  <c r="C252" i="1"/>
  <c r="F252" i="1" l="1"/>
  <c r="B50" i="2" l="1"/>
  <c r="C50" i="2"/>
  <c r="D103" i="1"/>
  <c r="C103" i="1"/>
  <c r="D101" i="1"/>
  <c r="C101" i="1"/>
  <c r="D99" i="1"/>
  <c r="C99" i="1"/>
  <c r="D97" i="1"/>
  <c r="C97" i="1"/>
  <c r="D95" i="1"/>
  <c r="C95" i="1"/>
  <c r="D93" i="1"/>
  <c r="C93" i="1"/>
  <c r="D9" i="1" l="1"/>
  <c r="C9" i="1"/>
  <c r="F9" i="1"/>
  <c r="E305" i="1" l="1"/>
  <c r="E295" i="1"/>
  <c r="E292" i="1"/>
  <c r="E291" i="1"/>
  <c r="E284" i="1"/>
  <c r="E272" i="1"/>
  <c r="E271" i="1"/>
  <c r="E268" i="1"/>
  <c r="E266" i="1"/>
  <c r="E264" i="1"/>
  <c r="E339" i="1"/>
  <c r="D79" i="2"/>
  <c r="E231" i="1"/>
  <c r="E220" i="1"/>
  <c r="E194" i="1"/>
  <c r="E195" i="1"/>
  <c r="E188" i="1"/>
  <c r="E182" i="1"/>
  <c r="E148" i="1"/>
  <c r="E114" i="1"/>
  <c r="E84" i="1"/>
  <c r="E78" i="1"/>
  <c r="E54" i="1"/>
  <c r="E77" i="1" l="1"/>
  <c r="E337" i="1" l="1"/>
  <c r="E276" i="1"/>
  <c r="D50" i="2" l="1"/>
  <c r="D16" i="3" s="1"/>
  <c r="E50" i="2"/>
  <c r="E16" i="3" s="1"/>
  <c r="E244" i="1"/>
  <c r="E222" i="1"/>
  <c r="E221" i="1"/>
  <c r="E218" i="1"/>
  <c r="E198" i="1"/>
  <c r="E168" i="1"/>
  <c r="E164" i="1"/>
  <c r="E162" i="1"/>
  <c r="E159" i="1"/>
  <c r="E157" i="1"/>
  <c r="E136" i="1"/>
  <c r="E76" i="1"/>
  <c r="E60" i="1"/>
  <c r="E59" i="1"/>
  <c r="E35" i="1"/>
  <c r="E33" i="1"/>
  <c r="E26" i="1"/>
  <c r="E22" i="1"/>
  <c r="E21" i="1"/>
  <c r="E18" i="1"/>
  <c r="E17" i="1"/>
  <c r="E84" i="2"/>
  <c r="E18" i="3" s="1"/>
  <c r="E98" i="2"/>
  <c r="E19" i="3" s="1"/>
  <c r="E68" i="2"/>
  <c r="E17" i="3" s="1"/>
  <c r="E54" i="2"/>
  <c r="E71" i="2" s="1"/>
  <c r="E87" i="2" s="1"/>
  <c r="D54" i="2"/>
  <c r="D71" i="2" s="1"/>
  <c r="D87" i="2" s="1"/>
  <c r="E20" i="3" l="1"/>
  <c r="D84" i="2" l="1"/>
  <c r="D18" i="3" s="1"/>
  <c r="F379" i="1" l="1"/>
  <c r="F381" i="1" s="1"/>
  <c r="F376" i="1"/>
  <c r="F374" i="1"/>
  <c r="F368" i="1"/>
  <c r="F356" i="1"/>
  <c r="F346" i="1"/>
  <c r="F325" i="1"/>
  <c r="F323" i="1"/>
  <c r="F320" i="1"/>
  <c r="F318" i="1"/>
  <c r="F316" i="1"/>
  <c r="F310" i="1"/>
  <c r="F296" i="1"/>
  <c r="F273" i="1"/>
  <c r="F326" i="1" l="1"/>
  <c r="E9" i="3" s="1"/>
  <c r="E25" i="3" s="1"/>
  <c r="F382" i="1"/>
  <c r="E10" i="3" s="1"/>
  <c r="E26" i="3" s="1"/>
  <c r="F254" i="1" l="1"/>
  <c r="F248" i="1"/>
  <c r="F246" i="1"/>
  <c r="F234" i="1"/>
  <c r="F232" i="1"/>
  <c r="F223" i="1"/>
  <c r="F213" i="1"/>
  <c r="F206" i="1"/>
  <c r="F204" i="1"/>
  <c r="F199" i="1"/>
  <c r="F191" i="1"/>
  <c r="F176" i="1"/>
  <c r="F174" i="1"/>
  <c r="F172" i="1"/>
  <c r="F165" i="1"/>
  <c r="F142" i="1"/>
  <c r="F140" i="1"/>
  <c r="F138" i="1"/>
  <c r="F127" i="1"/>
  <c r="F123" i="1"/>
  <c r="F103" i="1"/>
  <c r="F101" i="1"/>
  <c r="F99" i="1"/>
  <c r="F97" i="1"/>
  <c r="F95" i="1"/>
  <c r="F93" i="1"/>
  <c r="F88" i="1"/>
  <c r="F70" i="1"/>
  <c r="F66" i="1"/>
  <c r="F63" i="1"/>
  <c r="F57" i="1"/>
  <c r="F43" i="1"/>
  <c r="F40" i="1"/>
  <c r="F29" i="1"/>
  <c r="F23" i="1"/>
  <c r="E373" i="1"/>
  <c r="E372" i="1"/>
  <c r="E315" i="1"/>
  <c r="E314" i="1"/>
  <c r="E237" i="1"/>
  <c r="E236" i="1"/>
  <c r="E205" i="1"/>
  <c r="E126" i="1"/>
  <c r="E125" i="1"/>
  <c r="E100" i="1"/>
  <c r="E98" i="1"/>
  <c r="E94" i="1"/>
  <c r="E6" i="1"/>
  <c r="E9" i="1" s="1"/>
  <c r="F255" i="1" l="1"/>
  <c r="E8" i="3" s="1"/>
  <c r="E24" i="3" l="1"/>
  <c r="D70" i="1" l="1"/>
  <c r="C70" i="1"/>
  <c r="D23" i="3" l="1"/>
  <c r="C23" i="3"/>
  <c r="B23" i="3"/>
  <c r="D15" i="3"/>
  <c r="C15" i="3"/>
  <c r="B15" i="3"/>
  <c r="D7" i="3"/>
  <c r="C7" i="3"/>
  <c r="B7" i="3"/>
  <c r="C4" i="2" l="1"/>
  <c r="C54" i="2" s="1"/>
  <c r="E387" i="1"/>
  <c r="D387" i="1"/>
  <c r="C387" i="1"/>
  <c r="E332" i="1"/>
  <c r="D332" i="1"/>
  <c r="C332" i="1"/>
  <c r="E260" i="1"/>
  <c r="D260" i="1"/>
  <c r="C260" i="1"/>
  <c r="B87" i="2"/>
  <c r="B71" i="2"/>
  <c r="B54" i="2"/>
  <c r="D40" i="1"/>
  <c r="C40" i="1"/>
  <c r="D138" i="1"/>
  <c r="C138" i="1"/>
  <c r="C23" i="1"/>
  <c r="D23" i="1"/>
  <c r="C29" i="1"/>
  <c r="D29" i="1"/>
  <c r="E43" i="1"/>
  <c r="C43" i="1"/>
  <c r="D43" i="1"/>
  <c r="C57" i="1"/>
  <c r="D57" i="1"/>
  <c r="C63" i="1"/>
  <c r="D63" i="1"/>
  <c r="E66" i="1"/>
  <c r="C66" i="1"/>
  <c r="D66" i="1"/>
  <c r="E70" i="1"/>
  <c r="C88" i="1"/>
  <c r="D88" i="1"/>
  <c r="E95" i="1"/>
  <c r="E97" i="1"/>
  <c r="E99" i="1"/>
  <c r="E103" i="1"/>
  <c r="C123" i="1"/>
  <c r="D123" i="1"/>
  <c r="C127" i="1"/>
  <c r="D127" i="1"/>
  <c r="E139" i="1"/>
  <c r="E140" i="1" s="1"/>
  <c r="C140" i="1"/>
  <c r="D140" i="1"/>
  <c r="E142" i="1"/>
  <c r="C142" i="1"/>
  <c r="D142" i="1"/>
  <c r="C165" i="1"/>
  <c r="D165" i="1"/>
  <c r="C172" i="1"/>
  <c r="D172" i="1"/>
  <c r="E174" i="1"/>
  <c r="C174" i="1"/>
  <c r="D174" i="1"/>
  <c r="E176" i="1"/>
  <c r="C176" i="1"/>
  <c r="D176" i="1"/>
  <c r="C191" i="1"/>
  <c r="D191" i="1"/>
  <c r="C199" i="1"/>
  <c r="D199" i="1"/>
  <c r="C204" i="1"/>
  <c r="D204" i="1"/>
  <c r="C206" i="1"/>
  <c r="D206" i="1"/>
  <c r="C213" i="1"/>
  <c r="D213" i="1"/>
  <c r="C223" i="1"/>
  <c r="D223" i="1"/>
  <c r="C232" i="1"/>
  <c r="D232" i="1"/>
  <c r="E234" i="1"/>
  <c r="C234" i="1"/>
  <c r="D234" i="1"/>
  <c r="C246" i="1"/>
  <c r="D246" i="1"/>
  <c r="E247" i="1"/>
  <c r="C248" i="1"/>
  <c r="D248" i="1"/>
  <c r="C254" i="1"/>
  <c r="D254" i="1"/>
  <c r="C273" i="1"/>
  <c r="D273" i="1"/>
  <c r="D326" i="1" s="1"/>
  <c r="C296" i="1"/>
  <c r="D296" i="1"/>
  <c r="C310" i="1"/>
  <c r="D310" i="1"/>
  <c r="C316" i="1"/>
  <c r="D316" i="1"/>
  <c r="C318" i="1"/>
  <c r="D318" i="1"/>
  <c r="C320" i="1"/>
  <c r="D320" i="1"/>
  <c r="C323" i="1"/>
  <c r="D323" i="1"/>
  <c r="E325" i="1"/>
  <c r="C325" i="1"/>
  <c r="D325" i="1"/>
  <c r="C346" i="1"/>
  <c r="D346" i="1"/>
  <c r="C356" i="1"/>
  <c r="D356" i="1"/>
  <c r="C368" i="1"/>
  <c r="D368" i="1"/>
  <c r="C374" i="1"/>
  <c r="D374" i="1"/>
  <c r="C376" i="1"/>
  <c r="D376" i="1"/>
  <c r="C379" i="1"/>
  <c r="C381" i="1" s="1"/>
  <c r="D379" i="1"/>
  <c r="D381" i="1" s="1"/>
  <c r="E390" i="1"/>
  <c r="E392" i="1"/>
  <c r="E393" i="1"/>
  <c r="E394" i="1"/>
  <c r="E395" i="1"/>
  <c r="E399" i="1"/>
  <c r="C400" i="1"/>
  <c r="D400" i="1"/>
  <c r="B16" i="3"/>
  <c r="B68" i="2"/>
  <c r="B17" i="3" s="1"/>
  <c r="C68" i="2"/>
  <c r="C17" i="3" s="1"/>
  <c r="B84" i="2"/>
  <c r="B18" i="3" s="1"/>
  <c r="C84" i="2"/>
  <c r="C18" i="3" s="1"/>
  <c r="D92" i="2"/>
  <c r="D93" i="2"/>
  <c r="D95" i="2"/>
  <c r="D96" i="2"/>
  <c r="D97" i="2"/>
  <c r="B98" i="2"/>
  <c r="B19" i="3" s="1"/>
  <c r="C98" i="2"/>
  <c r="C19" i="3" s="1"/>
  <c r="E398" i="1" l="1"/>
  <c r="D98" i="2"/>
  <c r="D19" i="3" s="1"/>
  <c r="F395" i="1"/>
  <c r="F394" i="1"/>
  <c r="F390" i="1"/>
  <c r="F393" i="1"/>
  <c r="D401" i="1"/>
  <c r="C11" i="3" s="1"/>
  <c r="C27" i="3" s="1"/>
  <c r="F399" i="1"/>
  <c r="F400" i="1" s="1"/>
  <c r="F392" i="1"/>
  <c r="E400" i="1"/>
  <c r="E376" i="1"/>
  <c r="E323" i="1"/>
  <c r="E254" i="1"/>
  <c r="E206" i="1"/>
  <c r="E127" i="1"/>
  <c r="E101" i="1"/>
  <c r="E379" i="1"/>
  <c r="E381" i="1" s="1"/>
  <c r="E320" i="1"/>
  <c r="E318" i="1"/>
  <c r="E248" i="1"/>
  <c r="C401" i="1"/>
  <c r="B11" i="3" s="1"/>
  <c r="B27" i="3" s="1"/>
  <c r="E252" i="1"/>
  <c r="E223" i="1"/>
  <c r="C87" i="2"/>
  <c r="E29" i="1"/>
  <c r="C71" i="2"/>
  <c r="E40" i="1"/>
  <c r="E23" i="1"/>
  <c r="C16" i="3"/>
  <c r="B20" i="3"/>
  <c r="E316" i="1"/>
  <c r="D68" i="2"/>
  <c r="D17" i="3" s="1"/>
  <c r="E374" i="1"/>
  <c r="E213" i="1"/>
  <c r="D382" i="1"/>
  <c r="C10" i="3" s="1"/>
  <c r="C26" i="3" s="1"/>
  <c r="C9" i="3"/>
  <c r="C25" i="3" s="1"/>
  <c r="E232" i="1"/>
  <c r="D255" i="1"/>
  <c r="C8" i="3" s="1"/>
  <c r="E165" i="1"/>
  <c r="E138" i="1"/>
  <c r="E93" i="1"/>
  <c r="E368" i="1"/>
  <c r="E356" i="1"/>
  <c r="C382" i="1"/>
  <c r="B10" i="3" s="1"/>
  <c r="E346" i="1"/>
  <c r="E310" i="1"/>
  <c r="E296" i="1"/>
  <c r="C326" i="1"/>
  <c r="B9" i="3" s="1"/>
  <c r="E273" i="1"/>
  <c r="E246" i="1"/>
  <c r="E204" i="1"/>
  <c r="E199" i="1"/>
  <c r="E191" i="1"/>
  <c r="E172" i="1"/>
  <c r="E123" i="1"/>
  <c r="E88" i="1"/>
  <c r="E63" i="1"/>
  <c r="E57" i="1"/>
  <c r="C255" i="1"/>
  <c r="B8" i="3" s="1"/>
  <c r="B24" i="3" s="1"/>
  <c r="F398" i="1" l="1"/>
  <c r="E401" i="1"/>
  <c r="D11" i="3" s="1"/>
  <c r="D27" i="3" s="1"/>
  <c r="F401" i="1"/>
  <c r="E11" i="3" s="1"/>
  <c r="D20" i="3"/>
  <c r="C12" i="3"/>
  <c r="B26" i="3"/>
  <c r="B25" i="3"/>
  <c r="B12" i="3"/>
  <c r="C24" i="3"/>
  <c r="C28" i="3" s="1"/>
  <c r="C20" i="3"/>
  <c r="E382" i="1"/>
  <c r="D10" i="3" s="1"/>
  <c r="D26" i="3" s="1"/>
  <c r="E326" i="1"/>
  <c r="D9" i="3" s="1"/>
  <c r="D25" i="3" s="1"/>
  <c r="E255" i="1"/>
  <c r="D8" i="3" s="1"/>
  <c r="E27" i="3" l="1"/>
  <c r="E28" i="3" s="1"/>
  <c r="E12" i="3"/>
  <c r="D24" i="3"/>
  <c r="D28" i="3" s="1"/>
  <c r="D12" i="3"/>
  <c r="B2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Marvin Geller</author>
  </authors>
  <commentList>
    <comment ref="F45" authorId="0" shapeId="0" xr:uid="{00000000-0006-0000-0200-000001000000}">
      <text>
        <r>
          <rPr>
            <b/>
            <sz val="9"/>
            <color indexed="81"/>
            <rFont val="Tahoma"/>
            <family val="2"/>
          </rPr>
          <t>Marvin Geller:</t>
        </r>
        <r>
          <rPr>
            <sz val="9"/>
            <color indexed="81"/>
            <rFont val="Tahoma"/>
            <family val="2"/>
          </rPr>
          <t xml:space="preserve">
See clerk tab</t>
        </r>
      </text>
    </comment>
    <comment ref="F48" authorId="0" shapeId="0" xr:uid="{00000000-0006-0000-0200-000002000000}">
      <text>
        <r>
          <rPr>
            <b/>
            <sz val="9"/>
            <color indexed="81"/>
            <rFont val="Tahoma"/>
            <family val="2"/>
          </rPr>
          <t>Marvin Geller:</t>
        </r>
        <r>
          <rPr>
            <sz val="9"/>
            <color indexed="81"/>
            <rFont val="Tahoma"/>
            <family val="2"/>
          </rPr>
          <t xml:space="preserve">
$79.87 * 12
Legal Shred +$100</t>
        </r>
      </text>
    </comment>
    <comment ref="F52" authorId="0" shapeId="0" xr:uid="{00000000-0006-0000-0200-000003000000}">
      <text>
        <r>
          <rPr>
            <b/>
            <sz val="9"/>
            <color indexed="81"/>
            <rFont val="Tahoma"/>
            <family val="2"/>
          </rPr>
          <t>Marvin Geller:</t>
        </r>
        <r>
          <rPr>
            <sz val="9"/>
            <color indexed="81"/>
            <rFont val="Tahoma"/>
            <family val="2"/>
          </rPr>
          <t xml:space="preserve">
Pitney Bowes $489.90 a qtr &amp; Toshiba Copier $83.27 a month plus allowance</t>
        </r>
      </text>
    </comment>
    <comment ref="F129" authorId="0" shapeId="0" xr:uid="{00000000-0006-0000-0200-000005000000}">
      <text>
        <r>
          <rPr>
            <b/>
            <sz val="9"/>
            <color indexed="81"/>
            <rFont val="Tahoma"/>
            <family val="2"/>
          </rPr>
          <t>Marvin Geller:</t>
        </r>
        <r>
          <rPr>
            <sz val="9"/>
            <color indexed="81"/>
            <rFont val="Tahoma"/>
            <family val="2"/>
          </rPr>
          <t xml:space="preserve">
Penny $40,000 annual salary plus increase
</t>
        </r>
      </text>
    </comment>
    <comment ref="F149" authorId="0" shapeId="0" xr:uid="{00000000-0006-0000-0200-000007000000}">
      <text>
        <r>
          <rPr>
            <b/>
            <sz val="9"/>
            <color indexed="81"/>
            <rFont val="Tahoma"/>
            <family val="2"/>
          </rPr>
          <t>Marvin Geller:</t>
        </r>
        <r>
          <rPr>
            <sz val="9"/>
            <color indexed="81"/>
            <rFont val="Tahoma"/>
            <family val="2"/>
          </rPr>
          <t xml:space="preserve">
Use reserves if needed
</t>
        </r>
      </text>
    </comment>
    <comment ref="D186" authorId="0" shapeId="0" xr:uid="{00000000-0006-0000-0200-000008000000}">
      <text>
        <r>
          <rPr>
            <b/>
            <sz val="9"/>
            <color indexed="81"/>
            <rFont val="Tahoma"/>
            <family val="2"/>
          </rPr>
          <t>Marvin Geller:</t>
        </r>
        <r>
          <rPr>
            <sz val="9"/>
            <color indexed="81"/>
            <rFont val="Tahoma"/>
            <family val="2"/>
          </rPr>
          <t xml:space="preserve">
2+ portable toilets</t>
        </r>
      </text>
    </comment>
    <comment ref="D216" authorId="0" shapeId="0" xr:uid="{00000000-0006-0000-0200-000009000000}">
      <text>
        <r>
          <rPr>
            <b/>
            <sz val="9"/>
            <color indexed="81"/>
            <rFont val="Tahoma"/>
            <family val="2"/>
          </rPr>
          <t>Marvin Geller:</t>
        </r>
        <r>
          <rPr>
            <sz val="9"/>
            <color indexed="81"/>
            <rFont val="Tahoma"/>
            <family val="2"/>
          </rPr>
          <t xml:space="preserve">
Nelson Pope &amp; Liz</t>
        </r>
      </text>
    </comment>
    <comment ref="F230" authorId="0" shapeId="0" xr:uid="{00000000-0006-0000-0200-00000A000000}">
      <text>
        <r>
          <rPr>
            <b/>
            <sz val="9"/>
            <color indexed="81"/>
            <rFont val="Tahoma"/>
            <family val="2"/>
          </rPr>
          <t>Marvin Geller:</t>
        </r>
        <r>
          <rPr>
            <sz val="9"/>
            <color indexed="81"/>
            <rFont val="Tahoma"/>
            <family val="2"/>
          </rPr>
          <t xml:space="preserve">
Use reserve if needed
</t>
        </r>
      </text>
    </comment>
    <comment ref="F242" authorId="0" shapeId="0" xr:uid="{00000000-0006-0000-0200-00000B000000}">
      <text>
        <r>
          <rPr>
            <b/>
            <sz val="9"/>
            <color indexed="81"/>
            <rFont val="Tahoma"/>
            <family val="2"/>
          </rPr>
          <t>Marvin Geller:</t>
        </r>
        <r>
          <rPr>
            <sz val="9"/>
            <color indexed="81"/>
            <rFont val="Tahoma"/>
            <family val="2"/>
          </rPr>
          <t xml:space="preserve">
=4 employees at $200 biweekly
</t>
        </r>
      </text>
    </comment>
    <comment ref="F354" authorId="0" shapeId="0" xr:uid="{00000000-0006-0000-0200-00000E000000}">
      <text>
        <r>
          <rPr>
            <b/>
            <sz val="9"/>
            <color indexed="81"/>
            <rFont val="Tahoma"/>
            <family val="2"/>
          </rPr>
          <t>Marvin Geller:</t>
        </r>
        <r>
          <rPr>
            <sz val="9"/>
            <color indexed="81"/>
            <rFont val="Tahoma"/>
            <family val="2"/>
          </rPr>
          <t xml:space="preserve">
Allocation per Tim</t>
        </r>
      </text>
    </comment>
    <comment ref="F355" authorId="0" shapeId="0" xr:uid="{00000000-0006-0000-0200-00000F000000}">
      <text>
        <r>
          <rPr>
            <b/>
            <sz val="9"/>
            <color indexed="81"/>
            <rFont val="Tahoma"/>
            <family val="2"/>
          </rPr>
          <t>Marvin Geller:</t>
        </r>
        <r>
          <rPr>
            <sz val="9"/>
            <color indexed="81"/>
            <rFont val="Tahoma"/>
            <family val="2"/>
          </rPr>
          <t xml:space="preserve">
Allocation per Tim</t>
        </r>
      </text>
    </comment>
    <comment ref="F358" authorId="0" shapeId="0" xr:uid="{00000000-0006-0000-0200-000010000000}">
      <text>
        <r>
          <rPr>
            <b/>
            <sz val="9"/>
            <color indexed="81"/>
            <rFont val="Tahoma"/>
            <family val="2"/>
          </rPr>
          <t>Marvin Geller:</t>
        </r>
        <r>
          <rPr>
            <sz val="9"/>
            <color indexed="81"/>
            <rFont val="Tahoma"/>
            <family val="2"/>
          </rPr>
          <t xml:space="preserve">
Includes Repairs &amp; Maint from 3rd parties based on JCO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Marvin Geller</author>
  </authors>
  <commentList>
    <comment ref="E5" authorId="0" shapeId="0" xr:uid="{00000000-0006-0000-0300-000001000000}">
      <text>
        <r>
          <rPr>
            <b/>
            <sz val="9"/>
            <color indexed="81"/>
            <rFont val="Tahoma"/>
            <family val="2"/>
          </rPr>
          <t>Marvin Geller:</t>
        </r>
        <r>
          <rPr>
            <sz val="9"/>
            <color indexed="81"/>
            <rFont val="Tahoma"/>
            <family val="2"/>
          </rPr>
          <t xml:space="preserve">
1.9% increase
</t>
        </r>
      </text>
    </comment>
  </commentList>
</comments>
</file>

<file path=xl/sharedStrings.xml><?xml version="1.0" encoding="utf-8"?>
<sst xmlns="http://schemas.openxmlformats.org/spreadsheetml/2006/main" count="922" uniqueCount="791">
  <si>
    <t>Account Description</t>
  </si>
  <si>
    <t xml:space="preserve"> Totals</t>
  </si>
  <si>
    <t xml:space="preserve">Judicial Postage                        </t>
  </si>
  <si>
    <t xml:space="preserve">Mayor Salaries                          </t>
  </si>
  <si>
    <t xml:space="preserve">Mayor Cell Phone                        </t>
  </si>
  <si>
    <t xml:space="preserve">Treasurer Equipment                     </t>
  </si>
  <si>
    <t xml:space="preserve">Bank Charges                            </t>
  </si>
  <si>
    <t xml:space="preserve">Treasurer Bank Charges                  </t>
  </si>
  <si>
    <t xml:space="preserve">Clerk Salaries                          </t>
  </si>
  <si>
    <t xml:space="preserve">Clerk Equipment                         </t>
  </si>
  <si>
    <t xml:space="preserve">Clerk Advertising                       </t>
  </si>
  <si>
    <t xml:space="preserve">Clerk Equipment Rental                  </t>
  </si>
  <si>
    <t xml:space="preserve">Clerk Grant Writer Fees                 </t>
  </si>
  <si>
    <t xml:space="preserve">Legal Salaries                          </t>
  </si>
  <si>
    <t xml:space="preserve">Office Furniture                        </t>
  </si>
  <si>
    <t xml:space="preserve">Office Renovations                      </t>
  </si>
  <si>
    <t xml:space="preserve">Office Generator                        </t>
  </si>
  <si>
    <t xml:space="preserve">Senior Center Salaries                  </t>
  </si>
  <si>
    <t xml:space="preserve">Garage Maintenance                      </t>
  </si>
  <si>
    <t xml:space="preserve">Police Equipment                        </t>
  </si>
  <si>
    <t xml:space="preserve">Police Supplies                         </t>
  </si>
  <si>
    <t xml:space="preserve">Police Uniforms                         </t>
  </si>
  <si>
    <t xml:space="preserve">Police Medical Expense                  </t>
  </si>
  <si>
    <t xml:space="preserve">Police Postage                          </t>
  </si>
  <si>
    <t xml:space="preserve">Police Cell Phone                       </t>
  </si>
  <si>
    <t xml:space="preserve">Police Drinking Water                   </t>
  </si>
  <si>
    <t xml:space="preserve">Highway Salaries                        </t>
  </si>
  <si>
    <t xml:space="preserve">Medical Insurance Buyout                </t>
  </si>
  <si>
    <t xml:space="preserve">Planning Board Salaries                 </t>
  </si>
  <si>
    <t xml:space="preserve">Sanitation Supplies                     </t>
  </si>
  <si>
    <t xml:space="preserve">Sanitation Equipment                    </t>
  </si>
  <si>
    <t xml:space="preserve">Association Dues                        </t>
  </si>
  <si>
    <t xml:space="preserve">Postage                                 </t>
  </si>
  <si>
    <t xml:space="preserve">Office Supplies                         </t>
  </si>
  <si>
    <t xml:space="preserve">Plant Testing                           </t>
  </si>
  <si>
    <t xml:space="preserve">Plant Office Supplies                   </t>
  </si>
  <si>
    <t xml:space="preserve">Glenmere Lake Dam Repair                </t>
  </si>
  <si>
    <t xml:space="preserve">Glenmere Dam Engineering                </t>
  </si>
  <si>
    <t xml:space="preserve">Glenmere Lake Permits                   </t>
  </si>
  <si>
    <t xml:space="preserve">Advertising                             </t>
  </si>
  <si>
    <t xml:space="preserve">Pump Station Electric                   </t>
  </si>
  <si>
    <t xml:space="preserve">Pump Station Repairs                    </t>
  </si>
  <si>
    <t xml:space="preserve">Sewer Line Inspections                  </t>
  </si>
  <si>
    <t xml:space="preserve">Sewer Plant Chemicals                   </t>
  </si>
  <si>
    <t xml:space="preserve">Sewer Plant Repairs                     </t>
  </si>
  <si>
    <t xml:space="preserve">Real Estate Taxes                       </t>
  </si>
  <si>
    <t xml:space="preserve">Gross Receipts Tax                      </t>
  </si>
  <si>
    <t xml:space="preserve">Clerk Fees                              </t>
  </si>
  <si>
    <t xml:space="preserve">Police Fees                             </t>
  </si>
  <si>
    <t xml:space="preserve">Safety Inspection Fees                  </t>
  </si>
  <si>
    <t xml:space="preserve">Zoning Fees                             </t>
  </si>
  <si>
    <t xml:space="preserve">Planning Fees                           </t>
  </si>
  <si>
    <t xml:space="preserve">Permits                                 </t>
  </si>
  <si>
    <t xml:space="preserve">Special Municipal Aid                   </t>
  </si>
  <si>
    <t xml:space="preserve">Mortgage Tax Aid                        </t>
  </si>
  <si>
    <t>Water Fund Expenditures</t>
  </si>
  <si>
    <t>General Fund Expenditures</t>
  </si>
  <si>
    <t>Sewer Fund Expenditures</t>
  </si>
  <si>
    <t xml:space="preserve">                                     Total Sewer Fund Expenditures</t>
  </si>
  <si>
    <t xml:space="preserve">                                  Total General Fund Expenditures</t>
  </si>
  <si>
    <t xml:space="preserve">                                     Total Water Fund Expenditures</t>
  </si>
  <si>
    <t>General Fund</t>
  </si>
  <si>
    <t>Water Fund</t>
  </si>
  <si>
    <t>Sewer Fund</t>
  </si>
  <si>
    <t xml:space="preserve">                                         Total Expenditures All Funds</t>
  </si>
  <si>
    <t>Total Revenues All Funds</t>
  </si>
  <si>
    <t xml:space="preserve">                                              Total Revenues All Funds</t>
  </si>
  <si>
    <t>General Fund Revenues</t>
  </si>
  <si>
    <t>Water Fund Revenues</t>
  </si>
  <si>
    <t>Sewer Fund Revenues</t>
  </si>
  <si>
    <t>Net Balance</t>
  </si>
  <si>
    <t xml:space="preserve">                                                    Net Balance All Funds</t>
  </si>
  <si>
    <t>Total Expenditures All Funds</t>
  </si>
  <si>
    <t xml:space="preserve">                                Total General Fund Revenues</t>
  </si>
  <si>
    <t xml:space="preserve">                                   Total Water Fund Revenues</t>
  </si>
  <si>
    <t xml:space="preserve">                                   Total Sewer Fund Revenues</t>
  </si>
  <si>
    <t xml:space="preserve">Real Estate Taxes - Pilots              </t>
  </si>
  <si>
    <t xml:space="preserve">Late Payment Penalties                  </t>
  </si>
  <si>
    <t xml:space="preserve">Orange County Sales Tax Aid             </t>
  </si>
  <si>
    <t xml:space="preserve">Franchise Tax                           </t>
  </si>
  <si>
    <t xml:space="preserve">Planning Board Engineering Fees         </t>
  </si>
  <si>
    <t xml:space="preserve">Planning Board Legal Fees               </t>
  </si>
  <si>
    <t xml:space="preserve">Public Safety Services - Other Govts    </t>
  </si>
  <si>
    <t xml:space="preserve">Interest Income - General Fund          </t>
  </si>
  <si>
    <t xml:space="preserve">Interest Income - GF Equipment Reserve  </t>
  </si>
  <si>
    <t xml:space="preserve">Library Rent                            </t>
  </si>
  <si>
    <t xml:space="preserve">Cell Tower Rent                         </t>
  </si>
  <si>
    <t xml:space="preserve">Pet License Fees                        </t>
  </si>
  <si>
    <t xml:space="preserve">Justice Court Fines and Fees            </t>
  </si>
  <si>
    <t xml:space="preserve">Miscellaneous Other Income              </t>
  </si>
  <si>
    <t xml:space="preserve">Parks Usage Fees                        </t>
  </si>
  <si>
    <t xml:space="preserve">Insurance Recoveries                    </t>
  </si>
  <si>
    <t xml:space="preserve">Revenue Sharing - AIM                   </t>
  </si>
  <si>
    <t xml:space="preserve">State Aid - Per Capita Aid              </t>
  </si>
  <si>
    <t xml:space="preserve">County DWI/DUI Aid                      </t>
  </si>
  <si>
    <t xml:space="preserve">State Aid - Youth Recreation            </t>
  </si>
  <si>
    <t xml:space="preserve">Chips Aid                               </t>
  </si>
  <si>
    <t xml:space="preserve">Town of Warwick - Youth Recreation Aid  </t>
  </si>
  <si>
    <t xml:space="preserve">State Grant - Parking Lot               </t>
  </si>
  <si>
    <t xml:space="preserve">Appropriated Fund Balance               </t>
  </si>
  <si>
    <t xml:space="preserve">Metered Water Billings                  </t>
  </si>
  <si>
    <t xml:space="preserve">Unmetered Water Billings                </t>
  </si>
  <si>
    <t xml:space="preserve">Sales to Other Governments              </t>
  </si>
  <si>
    <t xml:space="preserve">Water Service Charges                   </t>
  </si>
  <si>
    <t xml:space="preserve">Interest Income - Water Fund            </t>
  </si>
  <si>
    <t xml:space="preserve">Interest Income - WF Capital Reserve    </t>
  </si>
  <si>
    <t xml:space="preserve">Water Overpayments                      </t>
  </si>
  <si>
    <t xml:space="preserve">Sewer Billings                          </t>
  </si>
  <si>
    <t xml:space="preserve">Sewer Service Charges                   </t>
  </si>
  <si>
    <t xml:space="preserve">Sewer Billings - County Jail            </t>
  </si>
  <si>
    <t xml:space="preserve">Interest Income - Sewer Fund            </t>
  </si>
  <si>
    <t xml:space="preserve">Interest Income - SF Repair Reserve     </t>
  </si>
  <si>
    <t xml:space="preserve">Interest Income - SF Capital Reserve    </t>
  </si>
  <si>
    <t xml:space="preserve">Sewer Overpayments                      </t>
  </si>
  <si>
    <t xml:space="preserve">Sewer Capital Reserve Charge            </t>
  </si>
  <si>
    <t xml:space="preserve">Board of Trustees Expenditures Category </t>
  </si>
  <si>
    <t xml:space="preserve">Board of Trustees Contract Services     </t>
  </si>
  <si>
    <t xml:space="preserve">Judicial Expenditures Category          </t>
  </si>
  <si>
    <t xml:space="preserve">Judicial Schools and Conferences        </t>
  </si>
  <si>
    <t xml:space="preserve">Judicial Stenographer Contract Services </t>
  </si>
  <si>
    <t xml:space="preserve">Judicial Contract Services              </t>
  </si>
  <si>
    <t xml:space="preserve">Judicial Mileage                        </t>
  </si>
  <si>
    <t xml:space="preserve">Judicial Uniforms                       </t>
  </si>
  <si>
    <t xml:space="preserve">Executive Expenditures Category         </t>
  </si>
  <si>
    <t xml:space="preserve">Mayor Department Contract Services      </t>
  </si>
  <si>
    <t xml:space="preserve">Mayor Travel and Conference             </t>
  </si>
  <si>
    <t xml:space="preserve">Treasurer Expenditures Category         </t>
  </si>
  <si>
    <t xml:space="preserve">Treasurer Salaries                      </t>
  </si>
  <si>
    <t xml:space="preserve">Treasurer Office Supplies               </t>
  </si>
  <si>
    <t xml:space="preserve">Treasurer Travel and Conference         </t>
  </si>
  <si>
    <t xml:space="preserve">Assessor Expenditures Category          </t>
  </si>
  <si>
    <t xml:space="preserve">Clerk Expenditures Category             </t>
  </si>
  <si>
    <t xml:space="preserve">Clerk Printing and Supplies             </t>
  </si>
  <si>
    <t xml:space="preserve">Clerk Contract Services                 </t>
  </si>
  <si>
    <t xml:space="preserve">Clerk Travel and Conference             </t>
  </si>
  <si>
    <t xml:space="preserve">Clerk Postage                           </t>
  </si>
  <si>
    <t xml:space="preserve">Clerk Code Book Update                  </t>
  </si>
  <si>
    <t xml:space="preserve">Clerk Village Web Site                  </t>
  </si>
  <si>
    <t xml:space="preserve">Legal Expenditures Category             </t>
  </si>
  <si>
    <t xml:space="preserve">Legal Travel and Conference             </t>
  </si>
  <si>
    <t xml:space="preserve">Legal Contract Services                 </t>
  </si>
  <si>
    <t xml:space="preserve">Legal Fees - Justice Court              </t>
  </si>
  <si>
    <t xml:space="preserve">Engineer Contract Services              </t>
  </si>
  <si>
    <t xml:space="preserve">Election Expenditures Category          </t>
  </si>
  <si>
    <t xml:space="preserve">Election Contractual Services           </t>
  </si>
  <si>
    <t xml:space="preserve">Building Expenditures Category          </t>
  </si>
  <si>
    <t xml:space="preserve">Senior Center Utilities                 </t>
  </si>
  <si>
    <t xml:space="preserve">State Police Office Utilities           </t>
  </si>
  <si>
    <t xml:space="preserve">Office Cleaning Contract Services       </t>
  </si>
  <si>
    <t xml:space="preserve">Office Heat and Electric                </t>
  </si>
  <si>
    <t xml:space="preserve">Office Building Maintenance             </t>
  </si>
  <si>
    <t xml:space="preserve">Senior Center Telephone Expenditures    </t>
  </si>
  <si>
    <t>Senior Center Cleaning Contract Services</t>
  </si>
  <si>
    <t xml:space="preserve">Central Garage Expenditures Category    </t>
  </si>
  <si>
    <t xml:space="preserve">Garage Heat and Electric                </t>
  </si>
  <si>
    <t xml:space="preserve">Unallocated Insurance Expenditures      </t>
  </si>
  <si>
    <t xml:space="preserve">Municipal Association Dues              </t>
  </si>
  <si>
    <t xml:space="preserve">General Fund Contingency                </t>
  </si>
  <si>
    <t xml:space="preserve">Judgements and Claims                   </t>
  </si>
  <si>
    <t xml:space="preserve">Police Expenditures Category            </t>
  </si>
  <si>
    <t xml:space="preserve">Police Salaries                         </t>
  </si>
  <si>
    <t xml:space="preserve">Police Fuel - Gas                       </t>
  </si>
  <si>
    <t xml:space="preserve">Police Car Expenditures                 </t>
  </si>
  <si>
    <t xml:space="preserve">Police Station Maintenance              </t>
  </si>
  <si>
    <t xml:space="preserve">Police Station Contract Cleaning        </t>
  </si>
  <si>
    <t xml:space="preserve">Police Accident Claims                  </t>
  </si>
  <si>
    <t xml:space="preserve">Fire Inspector Expenditures Category    </t>
  </si>
  <si>
    <t xml:space="preserve">Fire Inspector Salaries                 </t>
  </si>
  <si>
    <t xml:space="preserve">Building Inspector Contract Services    </t>
  </si>
  <si>
    <t xml:space="preserve">Animal Control Contract Services        </t>
  </si>
  <si>
    <t xml:space="preserve">Highway Expenditures Category           </t>
  </si>
  <si>
    <t xml:space="preserve">Highway Oil and Chips Salaries          </t>
  </si>
  <si>
    <t xml:space="preserve">Highway Parking Lot Salaries            </t>
  </si>
  <si>
    <t xml:space="preserve">Highway Equipment                       </t>
  </si>
  <si>
    <t xml:space="preserve">Highway Equipment Maintenance           </t>
  </si>
  <si>
    <t xml:space="preserve">Highway Materials and Supplies          </t>
  </si>
  <si>
    <t xml:space="preserve">Highway Fuel - Diesel                   </t>
  </si>
  <si>
    <t xml:space="preserve">Highway Fuel - Gas                      </t>
  </si>
  <si>
    <t xml:space="preserve">Street Oiling Project Expenditures      </t>
  </si>
  <si>
    <t xml:space="preserve">Chips Project Expenditures              </t>
  </si>
  <si>
    <t xml:space="preserve">Highway Medical Expenditures            </t>
  </si>
  <si>
    <t xml:space="preserve">Highway Department Training             </t>
  </si>
  <si>
    <t xml:space="preserve">Highway Parking Lot Repairs             </t>
  </si>
  <si>
    <t xml:space="preserve">Highway Road Repairs                    </t>
  </si>
  <si>
    <t xml:space="preserve">Highway Security System                 </t>
  </si>
  <si>
    <t xml:space="preserve">Snow Removal Expenditures Category      </t>
  </si>
  <si>
    <t xml:space="preserve">Snow Removal Salaries                   </t>
  </si>
  <si>
    <t xml:space="preserve">Snow Removal Contract Services          </t>
  </si>
  <si>
    <t xml:space="preserve">Snow Removal Materials and Supplies     </t>
  </si>
  <si>
    <t xml:space="preserve">Street Light Expenditures               </t>
  </si>
  <si>
    <t xml:space="preserve">Parks Expenditures Category             </t>
  </si>
  <si>
    <t xml:space="preserve">Mapes and Seward Property Salaries      </t>
  </si>
  <si>
    <t xml:space="preserve">Parks Capital Improvements              </t>
  </si>
  <si>
    <t xml:space="preserve">Parks Electric                          </t>
  </si>
  <si>
    <t xml:space="preserve">Parks Contract Services                 </t>
  </si>
  <si>
    <t xml:space="preserve">Parks - Hempstead Pond Aerator          </t>
  </si>
  <si>
    <t xml:space="preserve">Parks - Glenmere Lake Park Electric     </t>
  </si>
  <si>
    <t xml:space="preserve">Mapes and Seward Property Utilities     </t>
  </si>
  <si>
    <t xml:space="preserve">Mapes and Seward Property Maintenance   </t>
  </si>
  <si>
    <t xml:space="preserve">Youth Recreation Expenditures Category  </t>
  </si>
  <si>
    <t xml:space="preserve">Youth Recreation Salaries               </t>
  </si>
  <si>
    <t xml:space="preserve">Youth Recreation Staff Development      </t>
  </si>
  <si>
    <t xml:space="preserve">Youth Recreation Entertainment          </t>
  </si>
  <si>
    <t xml:space="preserve">Scout Projects Expenditures             </t>
  </si>
  <si>
    <t xml:space="preserve">Zoning Board Expenditures Category      </t>
  </si>
  <si>
    <t xml:space="preserve">Zoning Board Salaries                   </t>
  </si>
  <si>
    <t xml:space="preserve">Zoning Board Postage                    </t>
  </si>
  <si>
    <t xml:space="preserve">Planning Board Expenditures Category    </t>
  </si>
  <si>
    <t xml:space="preserve">Planning Board Postage                  </t>
  </si>
  <si>
    <t xml:space="preserve">Sanitation Expenditures Category        </t>
  </si>
  <si>
    <t xml:space="preserve">Sanitation Salaries                     </t>
  </si>
  <si>
    <t xml:space="preserve">Sanitation Fuel - Diesel                </t>
  </si>
  <si>
    <t xml:space="preserve">Sanitation Landfill Charges             </t>
  </si>
  <si>
    <t xml:space="preserve">Flood and Erosion Control               </t>
  </si>
  <si>
    <t xml:space="preserve">Tree Maintenance Expenditures           </t>
  </si>
  <si>
    <t xml:space="preserve">Benefits Expenditures Category          </t>
  </si>
  <si>
    <t xml:space="preserve">Employee State Retirement Contributions </t>
  </si>
  <si>
    <t xml:space="preserve">Employer FICA and Medicare Expenditures </t>
  </si>
  <si>
    <t xml:space="preserve">Workmens Compensation Expenditures      </t>
  </si>
  <si>
    <t xml:space="preserve">Unemployment Insurance Expenditures     </t>
  </si>
  <si>
    <t xml:space="preserve">Medical Insurance Expenditures          </t>
  </si>
  <si>
    <t xml:space="preserve">Disability Insurance Expenditures       </t>
  </si>
  <si>
    <t xml:space="preserve">Employee Identity Protection            </t>
  </si>
  <si>
    <t xml:space="preserve">Employer MTA Tax Expenditures           </t>
  </si>
  <si>
    <t xml:space="preserve">Transfer to Capital Equipment Reserve   </t>
  </si>
  <si>
    <t xml:space="preserve">Transfer to Capital Fund                </t>
  </si>
  <si>
    <t>Engineer Expenditures Category</t>
  </si>
  <si>
    <t xml:space="preserve">Administrative Expenditures Category    </t>
  </si>
  <si>
    <t xml:space="preserve">Building Inspector Salaries             </t>
  </si>
  <si>
    <t xml:space="preserve">Training and Conference Expenditures    </t>
  </si>
  <si>
    <t xml:space="preserve">Office Renovations and Repairs          </t>
  </si>
  <si>
    <t xml:space="preserve">Purification Expenditures Category      </t>
  </si>
  <si>
    <t xml:space="preserve">Plant Operator Salaries                 </t>
  </si>
  <si>
    <t xml:space="preserve">Glenmere Lake Water Aeration            </t>
  </si>
  <si>
    <t xml:space="preserve">Plant Chemicals                         </t>
  </si>
  <si>
    <t xml:space="preserve">Plant Operator Training                 </t>
  </si>
  <si>
    <t xml:space="preserve">Sludge Removal Fees                     </t>
  </si>
  <si>
    <t xml:space="preserve">Water Laborer Salaries                  </t>
  </si>
  <si>
    <t xml:space="preserve">Distribution Equipment                  </t>
  </si>
  <si>
    <t xml:space="preserve">Distribution Supplies                   </t>
  </si>
  <si>
    <t xml:space="preserve">Distribution Vehicle Expense            </t>
  </si>
  <si>
    <t xml:space="preserve">Distribution Training and Conferences   </t>
  </si>
  <si>
    <t xml:space="preserve">Distribution Advertisement              </t>
  </si>
  <si>
    <t xml:space="preserve">Distribution Mapping                    </t>
  </si>
  <si>
    <t xml:space="preserve">Transfer to Capital Projects            </t>
  </si>
  <si>
    <t xml:space="preserve">Debt Principal                          </t>
  </si>
  <si>
    <t xml:space="preserve">Debt Interest                           </t>
  </si>
  <si>
    <t xml:space="preserve">Transportation and Distribution Exp Category </t>
  </si>
  <si>
    <t>Water Department Contingency</t>
  </si>
  <si>
    <t xml:space="preserve">Sewer Permits                           </t>
  </si>
  <si>
    <t xml:space="preserve">Mass Mailing Expenditures               </t>
  </si>
  <si>
    <t xml:space="preserve">Office Equipment                        </t>
  </si>
  <si>
    <t xml:space="preserve">Sewer Line Salaries                     </t>
  </si>
  <si>
    <t xml:space="preserve">Sewer Line Repairs                      </t>
  </si>
  <si>
    <t xml:space="preserve">Sewer Line Fuel - Gas                   </t>
  </si>
  <si>
    <t xml:space="preserve">Sewer Plant Expenditures Category       </t>
  </si>
  <si>
    <t xml:space="preserve">Sewer Plant Sludge Removal              </t>
  </si>
  <si>
    <t xml:space="preserve">Sewer Plant Professional Fees           </t>
  </si>
  <si>
    <t xml:space="preserve">Transfer to Repair Reserve              </t>
  </si>
  <si>
    <t xml:space="preserve">Transfer to Sewer Capital Reserve       </t>
  </si>
  <si>
    <t xml:space="preserve">Sewer Capital Improvements              </t>
  </si>
  <si>
    <t xml:space="preserve">Sewer Line and Pump Station Exp Category     </t>
  </si>
  <si>
    <t xml:space="preserve">Justice Salaries                        </t>
  </si>
  <si>
    <t xml:space="preserve">Justice Clerk Salaries                  </t>
  </si>
  <si>
    <t xml:space="preserve">Justice Bailiff Salaries                </t>
  </si>
  <si>
    <t xml:space="preserve">Building Maintenance Salaries          </t>
  </si>
  <si>
    <t>Building Secretary Contract Services</t>
  </si>
  <si>
    <t>Water Plant Professional Fees</t>
  </si>
  <si>
    <t>Planning Board Advertising</t>
  </si>
  <si>
    <t>Police Training Expenditures</t>
  </si>
  <si>
    <t>Real Estate Tax Expenditures</t>
  </si>
  <si>
    <t>Sewer Department Contingency</t>
  </si>
  <si>
    <t xml:space="preserve">Highway Department Clothing Allowance  </t>
  </si>
  <si>
    <t>Capital Fund Expenditures</t>
  </si>
  <si>
    <t xml:space="preserve">Mapes House Expenditures                </t>
  </si>
  <si>
    <t xml:space="preserve">Highview Avenue Water Main              </t>
  </si>
  <si>
    <t xml:space="preserve">Randall Street Water Main Replacement   </t>
  </si>
  <si>
    <t>Sewer Line Replacement</t>
  </si>
  <si>
    <t xml:space="preserve">                                    Total Capital Fund Expenditures</t>
  </si>
  <si>
    <t>Capital Fund</t>
  </si>
  <si>
    <t>Capital Fund Revenues</t>
  </si>
  <si>
    <t xml:space="preserve">Interest Income - Bank Money Market     </t>
  </si>
  <si>
    <t xml:space="preserve">Interest Income - Sewer Plant Expansion </t>
  </si>
  <si>
    <t xml:space="preserve">Interest Income - Bank Checking         </t>
  </si>
  <si>
    <t xml:space="preserve">Randall Street Water Line               </t>
  </si>
  <si>
    <t xml:space="preserve">High View Avenue Grant                  </t>
  </si>
  <si>
    <t>Scanlon Ave Water Grant</t>
  </si>
  <si>
    <t xml:space="preserve">                                  Total Capital Fund Revenues</t>
  </si>
  <si>
    <t xml:space="preserve">Youth Recreation Fees       </t>
  </si>
  <si>
    <t xml:space="preserve">Sewer Line Fuel - Diesel        </t>
  </si>
  <si>
    <t xml:space="preserve">Treasurer Edmunds Software Charge                      </t>
  </si>
  <si>
    <t xml:space="preserve">Treasurer Computer Equipment and Services             </t>
  </si>
  <si>
    <t xml:space="preserve">Judicial Computer Equipment and Services         </t>
  </si>
  <si>
    <t>General Computer and Video Expenditures</t>
  </si>
  <si>
    <t xml:space="preserve">Clerk Computer Equipment and Services                 </t>
  </si>
  <si>
    <t xml:space="preserve">Police Computer Equipment and Services       </t>
  </si>
  <si>
    <t xml:space="preserve">Police Security System Equipment and Services                 </t>
  </si>
  <si>
    <t xml:space="preserve">Highway Computer Equipment and Services               </t>
  </si>
  <si>
    <t xml:space="preserve">Highway Fuel Tank Maintenance               </t>
  </si>
  <si>
    <t xml:space="preserve">Office Computer Equipment and Services </t>
  </si>
  <si>
    <t xml:space="preserve">Office Computer Equipment and Services            </t>
  </si>
  <si>
    <t xml:space="preserve">Sewer Plant Computer Equipment and Services                 </t>
  </si>
  <si>
    <t xml:space="preserve">Judicial Equipment and Supplies                       </t>
  </si>
  <si>
    <t xml:space="preserve">Judicial Telephone and Internet                      </t>
  </si>
  <si>
    <t xml:space="preserve">Treasurer Association Dues   </t>
  </si>
  <si>
    <t xml:space="preserve">Office Telephone and Internet                        </t>
  </si>
  <si>
    <t xml:space="preserve">State Police Office Maintenance and Utilities         </t>
  </si>
  <si>
    <t xml:space="preserve">Senior Center Maintenance and Supplies                  </t>
  </si>
  <si>
    <t xml:space="preserve">Police Telephone and Internet                       </t>
  </si>
  <si>
    <t xml:space="preserve">Police Heat and Electric                 </t>
  </si>
  <si>
    <t xml:space="preserve">Fire Inspector School Expenditures               </t>
  </si>
  <si>
    <t>Snow Equipment Maintenance</t>
  </si>
  <si>
    <t xml:space="preserve">Snow Removal - Salt Barn Expenditures     </t>
  </si>
  <si>
    <t xml:space="preserve">Parks Equipment and Supplies                       </t>
  </si>
  <si>
    <t xml:space="preserve">Parks Telephone and Internet                         </t>
  </si>
  <si>
    <t xml:space="preserve">Parks Maintenance             </t>
  </si>
  <si>
    <t>Youth Recreation Maintenance</t>
  </si>
  <si>
    <t xml:space="preserve">Youth Recreation Equipment and Supplies             </t>
  </si>
  <si>
    <t xml:space="preserve">Youth Recreation Rental Expenditures                   </t>
  </si>
  <si>
    <t xml:space="preserve">Zoning Board Equipment and Supplies                   </t>
  </si>
  <si>
    <t xml:space="preserve">Zoning Board School Expenditures                </t>
  </si>
  <si>
    <t xml:space="preserve">Zoning Board Advertising                    </t>
  </si>
  <si>
    <t xml:space="preserve">Planning Board Equipment and Supplies                 </t>
  </si>
  <si>
    <t xml:space="preserve">Planning Board School Expenditures               </t>
  </si>
  <si>
    <t>Planning Board Telephone and Internet</t>
  </si>
  <si>
    <t xml:space="preserve">Sanitation Equipment Maintenance      </t>
  </si>
  <si>
    <t xml:space="preserve">Capital Plant Equipment                     </t>
  </si>
  <si>
    <t xml:space="preserve">Plant Operator Contract Services                 </t>
  </si>
  <si>
    <t xml:space="preserve">Plant Heat and Electric                          </t>
  </si>
  <si>
    <t xml:space="preserve">Plant Telephone and Internet                        </t>
  </si>
  <si>
    <t xml:space="preserve">Plant Equipment and Supplies                          </t>
  </si>
  <si>
    <t xml:space="preserve">Plant Vehicle Maintenance </t>
  </si>
  <si>
    <t xml:space="preserve">Plant Vehicle Fuel - Gas                      </t>
  </si>
  <si>
    <t xml:space="preserve">Plant Maintenance and Repairs                </t>
  </si>
  <si>
    <t xml:space="preserve">Plant Clothing Allowance                      </t>
  </si>
  <si>
    <t xml:space="preserve">Glenmere Lake Aeration Electric                       </t>
  </si>
  <si>
    <t>Distribution Maintenance and Repairs</t>
  </si>
  <si>
    <t xml:space="preserve">Distribution Heat and Electric                   </t>
  </si>
  <si>
    <t xml:space="preserve">Distribution Telephone and Internet                 </t>
  </si>
  <si>
    <t xml:space="preserve">Office Renovations and Repairs                      </t>
  </si>
  <si>
    <t xml:space="preserve">Sewer Line Equipment and Supplies                    </t>
  </si>
  <si>
    <t>Plant Operator Contract Services</t>
  </si>
  <si>
    <t xml:space="preserve">Sewer Plant Heat and Electric                    </t>
  </si>
  <si>
    <t xml:space="preserve">Sewer Plant Telephone and Internet                  </t>
  </si>
  <si>
    <t xml:space="preserve">Board of Trustees Salaries              </t>
  </si>
  <si>
    <t xml:space="preserve">Assessor Contract Services                  </t>
  </si>
  <si>
    <t xml:space="preserve">Public Health Registrar Expenditures </t>
  </si>
  <si>
    <t xml:space="preserve">Police Retirement Contributions                      </t>
  </si>
  <si>
    <t xml:space="preserve">Capital Plant Equipment                               </t>
  </si>
  <si>
    <t xml:space="preserve">Office Equipment and Supplies                         </t>
  </si>
  <si>
    <t xml:space="preserve">Sewer Plant Equipment and Supplies                    </t>
  </si>
  <si>
    <t>Scanlon Avenue Water Replacement</t>
  </si>
  <si>
    <t>Metered Water Billings - County Jail</t>
  </si>
  <si>
    <t>Building Department Postage</t>
  </si>
  <si>
    <t>Building Department Cell Phone</t>
  </si>
  <si>
    <t xml:space="preserve">Building Department Supplies             </t>
  </si>
  <si>
    <t>Building Department School Expenditures</t>
  </si>
  <si>
    <t>Building Department Expenditures Category</t>
  </si>
  <si>
    <t xml:space="preserve">Building Department Travel and Conference              </t>
  </si>
  <si>
    <t xml:space="preserve">Special Events Expenditures Category </t>
  </si>
  <si>
    <t>Special Events Salaries</t>
  </si>
  <si>
    <t>Special Events Donations</t>
  </si>
  <si>
    <t>Special Events Other Expenditures</t>
  </si>
  <si>
    <t xml:space="preserve">Holiday Lights Expenditures </t>
  </si>
  <si>
    <t>Public Safety Services Reimbursement</t>
  </si>
  <si>
    <t xml:space="preserve">Property Maintenance Fees                       </t>
  </si>
  <si>
    <t>Treasurer Audit Expenditures</t>
  </si>
  <si>
    <t>Other Fines and Violation Fees</t>
  </si>
  <si>
    <t>Sales of Equipment</t>
  </si>
  <si>
    <t xml:space="preserve">Distribution Vehicle Fuel - Diesel   </t>
  </si>
  <si>
    <t>Serial Bonds</t>
  </si>
  <si>
    <t xml:space="preserve">Garage Telephone and Internet  </t>
  </si>
  <si>
    <t>Village of Florida</t>
  </si>
  <si>
    <t>Bond Principal - Sanitation Truck</t>
  </si>
  <si>
    <t>Bond Interest - Sanitation Truck</t>
  </si>
  <si>
    <t>Election Supplies</t>
  </si>
  <si>
    <t>General Fund Reserves &amp; Unassigned Fund Balance</t>
  </si>
  <si>
    <t>Water Fund Reserves &amp; Unassigned Fund Balance</t>
  </si>
  <si>
    <t>Capital Fund Reserves &amp; Unassigned Fund Balance</t>
  </si>
  <si>
    <t>Sewer Fund Reserves &amp; Unassigned Fund Balance</t>
  </si>
  <si>
    <t>A-1010-000</t>
  </si>
  <si>
    <t>Account #</t>
  </si>
  <si>
    <t>A-1010-010</t>
  </si>
  <si>
    <t>A-1010-402</t>
  </si>
  <si>
    <t>A-1010-401</t>
  </si>
  <si>
    <t>A-1110-000</t>
  </si>
  <si>
    <t>A-1110-010</t>
  </si>
  <si>
    <t>A-1110-012</t>
  </si>
  <si>
    <t>A-1110-013</t>
  </si>
  <si>
    <t>A-1110-402</t>
  </si>
  <si>
    <t>A-1110-403</t>
  </si>
  <si>
    <t>A-1110-404</t>
  </si>
  <si>
    <t>A-1110-405</t>
  </si>
  <si>
    <t>A-1110-406</t>
  </si>
  <si>
    <t>A-1110-407</t>
  </si>
  <si>
    <t>A-1110-408</t>
  </si>
  <si>
    <t>A-1110-409</t>
  </si>
  <si>
    <t>A-1110-410</t>
  </si>
  <si>
    <t>A-1210-000</t>
  </si>
  <si>
    <t>A-1210-010</t>
  </si>
  <si>
    <t>A-1210-402</t>
  </si>
  <si>
    <t>A-1210-403</t>
  </si>
  <si>
    <t>A-1210-404</t>
  </si>
  <si>
    <t>A-1325-000</t>
  </si>
  <si>
    <t>A-1325-010</t>
  </si>
  <si>
    <t>A-1325-030</t>
  </si>
  <si>
    <t>A-1325-031</t>
  </si>
  <si>
    <t>A-1325-032</t>
  </si>
  <si>
    <t>A-1325-402</t>
  </si>
  <si>
    <t>A-1325-404</t>
  </si>
  <si>
    <t>A-1325-406</t>
  </si>
  <si>
    <t>A-1325-500</t>
  </si>
  <si>
    <t>A-1325-600</t>
  </si>
  <si>
    <t>A-1355-000</t>
  </si>
  <si>
    <t>A-1355-200</t>
  </si>
  <si>
    <t>A-1410-000</t>
  </si>
  <si>
    <t>A-1410-010</t>
  </si>
  <si>
    <t>A-1410-031</t>
  </si>
  <si>
    <t>A-1410-401</t>
  </si>
  <si>
    <t>A-1410-402</t>
  </si>
  <si>
    <t>A-1410-404</t>
  </si>
  <si>
    <t>A-1410-405</t>
  </si>
  <si>
    <t>A-1410-406</t>
  </si>
  <si>
    <t>A-1410-407</t>
  </si>
  <si>
    <t>A-1410-408</t>
  </si>
  <si>
    <t>A-1410-409</t>
  </si>
  <si>
    <t>A-1410-410</t>
  </si>
  <si>
    <t>A-1410-411</t>
  </si>
  <si>
    <t>A-1420-000</t>
  </si>
  <si>
    <t>A-1420-010</t>
  </si>
  <si>
    <t>A-1420-401</t>
  </si>
  <si>
    <t>A-1420-402</t>
  </si>
  <si>
    <t>A-1420-403</t>
  </si>
  <si>
    <t>A-1440-000</t>
  </si>
  <si>
    <t>A-1450-000</t>
  </si>
  <si>
    <t>A-1450-040</t>
  </si>
  <si>
    <t>A-1450-041</t>
  </si>
  <si>
    <t>A-1620-000</t>
  </si>
  <si>
    <t>A-1620-010</t>
  </si>
  <si>
    <t>A-1620-048</t>
  </si>
  <si>
    <t>A-1620-049</t>
  </si>
  <si>
    <t>A-1620-110</t>
  </si>
  <si>
    <t>A-1620-112</t>
  </si>
  <si>
    <t>A-1620-113</t>
  </si>
  <si>
    <t>A-1620-114</t>
  </si>
  <si>
    <t>A-1620-403</t>
  </si>
  <si>
    <t>A-1620-404</t>
  </si>
  <si>
    <t>A-1620-405</t>
  </si>
  <si>
    <t>A-1620-406</t>
  </si>
  <si>
    <t>A-1620-410</t>
  </si>
  <si>
    <t>A-1620-480</t>
  </si>
  <si>
    <t>A-1620-481</t>
  </si>
  <si>
    <t>A-1620-482</t>
  </si>
  <si>
    <t>A-1620-483</t>
  </si>
  <si>
    <t>A-1640-000</t>
  </si>
  <si>
    <t>A-1640-401</t>
  </si>
  <si>
    <t>A-1640-403</t>
  </si>
  <si>
    <t>A-1640-405</t>
  </si>
  <si>
    <t>A-1910-000</t>
  </si>
  <si>
    <t>A-1920-000</t>
  </si>
  <si>
    <t>A-1930-000</t>
  </si>
  <si>
    <t>A-1940-000</t>
  </si>
  <si>
    <t>A-1950-001</t>
  </si>
  <si>
    <t>A-3120-000</t>
  </si>
  <si>
    <t>A-3120-010</t>
  </si>
  <si>
    <t>A-3120-020</t>
  </si>
  <si>
    <t>A-3120-401</t>
  </si>
  <si>
    <t>A-3120-402</t>
  </si>
  <si>
    <t>A-3120-403</t>
  </si>
  <si>
    <t>A-3120-404</t>
  </si>
  <si>
    <t>A-3120-405</t>
  </si>
  <si>
    <t>A-3120-406</t>
  </si>
  <si>
    <t>A-3120-407</t>
  </si>
  <si>
    <t>A-3120-408</t>
  </si>
  <si>
    <t>A-3120-409</t>
  </si>
  <si>
    <t>A-3120-410</t>
  </si>
  <si>
    <t>A-3120-411</t>
  </si>
  <si>
    <t>A-3120-412</t>
  </si>
  <si>
    <t>A-3120-413</t>
  </si>
  <si>
    <t>A-3120-414</t>
  </si>
  <si>
    <t>A-3120-415</t>
  </si>
  <si>
    <t>A-3120-416</t>
  </si>
  <si>
    <t>A-3620-000</t>
  </si>
  <si>
    <t>A-3620-001</t>
  </si>
  <si>
    <t>A-3620-003</t>
  </si>
  <si>
    <t>A-3630-000</t>
  </si>
  <si>
    <t>A-3630-012</t>
  </si>
  <si>
    <t>A-3630-401</t>
  </si>
  <si>
    <t>A-3630-402</t>
  </si>
  <si>
    <t>A-3630-403</t>
  </si>
  <si>
    <t>A-3630-404</t>
  </si>
  <si>
    <t>A-3630-405</t>
  </si>
  <si>
    <t>A-3630-406</t>
  </si>
  <si>
    <t>A-3630-407</t>
  </si>
  <si>
    <t>A-3630-408</t>
  </si>
  <si>
    <t>A-3700-000</t>
  </si>
  <si>
    <t>A-4010-000</t>
  </si>
  <si>
    <t>A-5110-000</t>
  </si>
  <si>
    <t>A-5110-001</t>
  </si>
  <si>
    <t>A-5110-011</t>
  </si>
  <si>
    <t>A-5110-014</t>
  </si>
  <si>
    <t>A-5110-015</t>
  </si>
  <si>
    <t>A-5110-401</t>
  </si>
  <si>
    <t>A-5110-402</t>
  </si>
  <si>
    <t>A-5110-403</t>
  </si>
  <si>
    <t>A-5110-404</t>
  </si>
  <si>
    <t>A-5110-405</t>
  </si>
  <si>
    <t>A-5110-406</t>
  </si>
  <si>
    <t>A-5110-407</t>
  </si>
  <si>
    <t>A-5110-409</t>
  </si>
  <si>
    <t>A-5110-410</t>
  </si>
  <si>
    <t>A-5110-411</t>
  </si>
  <si>
    <t>A-5110-412</t>
  </si>
  <si>
    <t>A-5110-413</t>
  </si>
  <si>
    <t>A-5110-415</t>
  </si>
  <si>
    <t>A-5110-416</t>
  </si>
  <si>
    <t>A-5110-417</t>
  </si>
  <si>
    <t>A-5142-000</t>
  </si>
  <si>
    <t>A-5142-010</t>
  </si>
  <si>
    <t>A-5142-040</t>
  </si>
  <si>
    <t>A-5142-050</t>
  </si>
  <si>
    <t>A-5142-051</t>
  </si>
  <si>
    <t>A-5142-060</t>
  </si>
  <si>
    <t>A-5182-000</t>
  </si>
  <si>
    <t>A-6410-000</t>
  </si>
  <si>
    <t>A-7110-000</t>
  </si>
  <si>
    <t>A-7110-010</t>
  </si>
  <si>
    <t>A-7110-051</t>
  </si>
  <si>
    <t>A-7110-300</t>
  </si>
  <si>
    <t>A-7110-350</t>
  </si>
  <si>
    <t>A-7110-401</t>
  </si>
  <si>
    <t>A-7110-402</t>
  </si>
  <si>
    <t>A-7110-403</t>
  </si>
  <si>
    <t>A-7110-404</t>
  </si>
  <si>
    <t>A-7110-407</t>
  </si>
  <si>
    <t>A-7110-408</t>
  </si>
  <si>
    <t>A-7110-503</t>
  </si>
  <si>
    <t>A-7110-504</t>
  </si>
  <si>
    <t>A-7320-000</t>
  </si>
  <si>
    <t>A-7320-010</t>
  </si>
  <si>
    <t>A-7320-402</t>
  </si>
  <si>
    <t>A-7320-404</t>
  </si>
  <si>
    <t>A-7320-405</t>
  </si>
  <si>
    <t>A-7320-406</t>
  </si>
  <si>
    <t>A-7320-407</t>
  </si>
  <si>
    <t>A-7550-000</t>
  </si>
  <si>
    <t>A-7550-401</t>
  </si>
  <si>
    <t>A-7550-402</t>
  </si>
  <si>
    <t>A-7550-010</t>
  </si>
  <si>
    <t>A-7560-000</t>
  </si>
  <si>
    <t>A-8010-010</t>
  </si>
  <si>
    <t>A-8010-000</t>
  </si>
  <si>
    <t>A-8010-401</t>
  </si>
  <si>
    <t>A-8010-402</t>
  </si>
  <si>
    <t>A-8010-403</t>
  </si>
  <si>
    <t>A-8010-405</t>
  </si>
  <si>
    <t>A-8020-000</t>
  </si>
  <si>
    <t>A-8020-010</t>
  </si>
  <si>
    <t>A-8020-401</t>
  </si>
  <si>
    <t>A-8020-402</t>
  </si>
  <si>
    <t>A-8020-403</t>
  </si>
  <si>
    <t>A-8020-404</t>
  </si>
  <si>
    <t>A-8020-405</t>
  </si>
  <si>
    <t>A-8020-406</t>
  </si>
  <si>
    <t>A-8160-000</t>
  </si>
  <si>
    <t>A-8160-010</t>
  </si>
  <si>
    <t>A-8160-401</t>
  </si>
  <si>
    <t>A-8160-402</t>
  </si>
  <si>
    <t>A-8160-403</t>
  </si>
  <si>
    <t>A-8160-404</t>
  </si>
  <si>
    <t>A-8160-405</t>
  </si>
  <si>
    <t>A-8160-406</t>
  </si>
  <si>
    <t>A-8170-100</t>
  </si>
  <si>
    <t>A-9010-000</t>
  </si>
  <si>
    <t>A-9010-020</t>
  </si>
  <si>
    <t>A-9010-025</t>
  </si>
  <si>
    <t>A-9010-050</t>
  </si>
  <si>
    <t>A-9040-000</t>
  </si>
  <si>
    <t>A-9050-000</t>
  </si>
  <si>
    <t>A-9060-000</t>
  </si>
  <si>
    <t>A-9060-001</t>
  </si>
  <si>
    <t>A-9060-010</t>
  </si>
  <si>
    <t>A-9070-000</t>
  </si>
  <si>
    <t>A-9198-000</t>
  </si>
  <si>
    <t>A-9502-000</t>
  </si>
  <si>
    <t>A-9720-016</t>
  </si>
  <si>
    <t>A-9720-017</t>
  </si>
  <si>
    <t>A-9951-001</t>
  </si>
  <si>
    <t>F-8310-011</t>
  </si>
  <si>
    <t>F-8310-012</t>
  </si>
  <si>
    <t>F-8310-042</t>
  </si>
  <si>
    <t>F-8310-013</t>
  </si>
  <si>
    <t>F-8310-046</t>
  </si>
  <si>
    <t>F-8310-047</t>
  </si>
  <si>
    <t>F-8310-049</t>
  </si>
  <si>
    <t>F-8310-141</t>
  </si>
  <si>
    <t>F-8310-144</t>
  </si>
  <si>
    <t>F-8310-145</t>
  </si>
  <si>
    <t>F-8310-480</t>
  </si>
  <si>
    <t>F-8330-010</t>
  </si>
  <si>
    <t>F-8330-014</t>
  </si>
  <si>
    <t>F-8330-040</t>
  </si>
  <si>
    <t>F-8330-041</t>
  </si>
  <si>
    <t>F-8330-042</t>
  </si>
  <si>
    <t>F-8330-043</t>
  </si>
  <si>
    <t>F-8330-044</t>
  </si>
  <si>
    <t>F-8330-045</t>
  </si>
  <si>
    <t>F-8330-047</t>
  </si>
  <si>
    <t>F-8330-048</t>
  </si>
  <si>
    <t>F-8330-049</t>
  </si>
  <si>
    <t>F-8330-050</t>
  </si>
  <si>
    <t>F-8330-409</t>
  </si>
  <si>
    <t>F-8330-410</t>
  </si>
  <si>
    <t>F-8330-411</t>
  </si>
  <si>
    <t>F-8330-412</t>
  </si>
  <si>
    <t>F-8330-415</t>
  </si>
  <si>
    <t>F-8330-424</t>
  </si>
  <si>
    <t>F-8330-425</t>
  </si>
  <si>
    <t>F-8330-426</t>
  </si>
  <si>
    <t>F-8330-431</t>
  </si>
  <si>
    <t>F-8340-010</t>
  </si>
  <si>
    <t>F-8340-040</t>
  </si>
  <si>
    <t>F-8340-041</t>
  </si>
  <si>
    <t>F-8340-043</t>
  </si>
  <si>
    <t>F-8340-044</t>
  </si>
  <si>
    <t>F-8340-045</t>
  </si>
  <si>
    <t>F-8340-047</t>
  </si>
  <si>
    <t>F-8340-441</t>
  </si>
  <si>
    <t>F-8340-444</t>
  </si>
  <si>
    <t>F-8340-445</t>
  </si>
  <si>
    <t>F-8340-451</t>
  </si>
  <si>
    <t>F-9020-000</t>
  </si>
  <si>
    <t>F-9030-000</t>
  </si>
  <si>
    <t>F-9060-000</t>
  </si>
  <si>
    <t>F-9060-001</t>
  </si>
  <si>
    <t>F-9501-000</t>
  </si>
  <si>
    <t>F-9502-000</t>
  </si>
  <si>
    <t>F-9720-016</t>
  </si>
  <si>
    <t>F-9720-017</t>
  </si>
  <si>
    <t>F-1930-000</t>
  </si>
  <si>
    <t>G-8110-001</t>
  </si>
  <si>
    <t>G-8110-004</t>
  </si>
  <si>
    <t>G-8110-012</t>
  </si>
  <si>
    <t>G-8110-013</t>
  </si>
  <si>
    <t>G-8110-041</t>
  </si>
  <si>
    <t>G-8110-043</t>
  </si>
  <si>
    <t>G-8110-044</t>
  </si>
  <si>
    <t>G-8110-045</t>
  </si>
  <si>
    <t>G-8110-046</t>
  </si>
  <si>
    <t>G-8110-047</t>
  </si>
  <si>
    <t>G-8110-048</t>
  </si>
  <si>
    <t>G-8110-049</t>
  </si>
  <si>
    <t>G-8120-001</t>
  </si>
  <si>
    <t>F-8310-000</t>
  </si>
  <si>
    <t>F-8330-000</t>
  </si>
  <si>
    <t>F-8340-000</t>
  </si>
  <si>
    <t>F-9000-000</t>
  </si>
  <si>
    <t>G-8110-000</t>
  </si>
  <si>
    <t>G-8120-000</t>
  </si>
  <si>
    <t>G-8120-002</t>
  </si>
  <si>
    <t>G-8120-041</t>
  </si>
  <si>
    <t>G-8120-042</t>
  </si>
  <si>
    <t>G-8120-043</t>
  </si>
  <si>
    <t>G-8120-044</t>
  </si>
  <si>
    <t>G-8120-045</t>
  </si>
  <si>
    <t>G-8120-050</t>
  </si>
  <si>
    <t>G-8130-000</t>
  </si>
  <si>
    <t>G-8130-040</t>
  </si>
  <si>
    <t>G-8130-041</t>
  </si>
  <si>
    <t>G-8130-042</t>
  </si>
  <si>
    <t>G-8130-043</t>
  </si>
  <si>
    <t>G-8130-044</t>
  </si>
  <si>
    <t>G-8130-045</t>
  </si>
  <si>
    <t>G-8130-046</t>
  </si>
  <si>
    <t>G-8130-047</t>
  </si>
  <si>
    <t>G-8130-048</t>
  </si>
  <si>
    <t>G-8130-049</t>
  </si>
  <si>
    <t>G-9000-000</t>
  </si>
  <si>
    <t>G-9020-000</t>
  </si>
  <si>
    <t>G-9030-000</t>
  </si>
  <si>
    <t>G-9060-000</t>
  </si>
  <si>
    <t>G-9060-001</t>
  </si>
  <si>
    <t>G-9910-000</t>
  </si>
  <si>
    <t>G-9950-001</t>
  </si>
  <si>
    <t>G-9950-002</t>
  </si>
  <si>
    <t>G-1930-000</t>
  </si>
  <si>
    <t>H-1621-001</t>
  </si>
  <si>
    <t>H-1621-002</t>
  </si>
  <si>
    <t>H-1621-004</t>
  </si>
  <si>
    <t>H-1621-005</t>
  </si>
  <si>
    <t>H-1621-006</t>
  </si>
  <si>
    <t>H-1621-007</t>
  </si>
  <si>
    <t>H-9030-000</t>
  </si>
  <si>
    <t>H-1621-000</t>
  </si>
  <si>
    <t>Capital Fund Expenditures Category</t>
  </si>
  <si>
    <t xml:space="preserve">Planning Board Computer Equip and Services                </t>
  </si>
  <si>
    <t xml:space="preserve">Building Dep Computer Equip and Services    </t>
  </si>
  <si>
    <t>A-8020-100</t>
  </si>
  <si>
    <t>As of Date</t>
  </si>
  <si>
    <t xml:space="preserve">Capital Equipment Reserve </t>
  </si>
  <si>
    <t xml:space="preserve">Park Equipment Reserve </t>
  </si>
  <si>
    <t xml:space="preserve">Glenmere Service Fund Reserve </t>
  </si>
  <si>
    <t xml:space="preserve">Unassigned Fund Balance </t>
  </si>
  <si>
    <t>Total Reserves &amp; Unassigned Fund Balance</t>
  </si>
  <si>
    <t>Water Capital Reserve</t>
  </si>
  <si>
    <t>Water Equipment Reserve</t>
  </si>
  <si>
    <t>Glenmere Service Fund Reserve</t>
  </si>
  <si>
    <t>Unassigned Fund Balance</t>
  </si>
  <si>
    <t xml:space="preserve">Sewer Capital Equipment Reserve </t>
  </si>
  <si>
    <t>Sewer Reserve for Repairs</t>
  </si>
  <si>
    <t xml:space="preserve">Sewer Reserve for Repairs </t>
  </si>
  <si>
    <t>Comprehensive Contract Services</t>
  </si>
  <si>
    <t>A-5110-002</t>
  </si>
  <si>
    <t>Highway Salaries - Clerk</t>
  </si>
  <si>
    <t>A-1010-403</t>
  </si>
  <si>
    <t>Board of Trustees Travel and Conferences</t>
  </si>
  <si>
    <t>ARPA Funds</t>
  </si>
  <si>
    <t>Water Capital ARPA Funds</t>
  </si>
  <si>
    <t>Building Secretary Salaries (Included with clerk)</t>
  </si>
  <si>
    <t>Transfer from Unassigned Fund Balance</t>
  </si>
  <si>
    <t>Sewer Capital ARPA Funds</t>
  </si>
  <si>
    <t>Parks Salaries - DPW</t>
  </si>
  <si>
    <t>Parks Salaries - Other</t>
  </si>
  <si>
    <t>A-7110-015</t>
  </si>
  <si>
    <t>Highway Street Sweeper</t>
  </si>
  <si>
    <t>Bond Glenmere Preserve P&amp;I</t>
  </si>
  <si>
    <t>Glenmere Preserve Purchase Bond</t>
  </si>
  <si>
    <t>H-1621-008</t>
  </si>
  <si>
    <t>Glenmere Preserve Purchase</t>
  </si>
  <si>
    <t>2024 Full Year Estimate</t>
  </si>
  <si>
    <t>Greenwood Lake Use of Sanitation Truck</t>
  </si>
  <si>
    <t>State Grant - Glenmere Purchase</t>
  </si>
  <si>
    <t>Water Plant Design and Construction</t>
  </si>
  <si>
    <t>NYS WIIA Grant - Water Plant</t>
  </si>
  <si>
    <t>NYS WIIA Grant - Sewer Plant</t>
  </si>
  <si>
    <t>NYS DEC WQIP Grant - Sewer Plant</t>
  </si>
  <si>
    <t>Sewer Palnt Disinfection System</t>
  </si>
  <si>
    <t>Grants from Local Governments</t>
  </si>
  <si>
    <t>2025 Full Year Estimate</t>
  </si>
  <si>
    <t>2024 Budget</t>
  </si>
  <si>
    <t>2024 Original Budget</t>
  </si>
  <si>
    <t>2025 Full Year Budget Estimate</t>
  </si>
  <si>
    <t>A-5110-003</t>
  </si>
  <si>
    <t>Highway Salaries - Greenwood Lake</t>
  </si>
  <si>
    <t>H-1621-003</t>
  </si>
  <si>
    <t>F-8340-016</t>
  </si>
  <si>
    <t>Water Laborer Salaries - Glenmere Lake Well</t>
  </si>
  <si>
    <t>Net Deficit Year End 5/31/23</t>
  </si>
  <si>
    <t>Net Surplus Year End 5/31/23</t>
  </si>
  <si>
    <t>PO-24-00759</t>
  </si>
  <si>
    <t>Statewide Aquastore - Tank cleaning</t>
  </si>
  <si>
    <t>Transfer to Park Equipment Reserve</t>
  </si>
  <si>
    <t>Reduction in Appropriated Fund Balance</t>
  </si>
  <si>
    <t>PO 24-00663</t>
  </si>
  <si>
    <t>Landworx - Retaining Wall for Courts</t>
  </si>
  <si>
    <t>PO 24-00544</t>
  </si>
  <si>
    <t>A Plus Striping - New Courts</t>
  </si>
  <si>
    <t>PO 24-00360</t>
  </si>
  <si>
    <t>Ward Pavements - New Courts</t>
  </si>
  <si>
    <t>PO 24-00467</t>
  </si>
  <si>
    <t>Kuperus Fence - New Courts</t>
  </si>
  <si>
    <t>PO 24-00290</t>
  </si>
  <si>
    <t>BSN Sports LLC - Basketball System</t>
  </si>
  <si>
    <t>PO 24-00289</t>
  </si>
  <si>
    <t>Kay Park Rec - Benches</t>
  </si>
  <si>
    <t>PO 24-00630</t>
  </si>
  <si>
    <t>A Plus Striping - Cohen Circle</t>
  </si>
  <si>
    <t>PO 24-00610</t>
  </si>
  <si>
    <t>Schmidts Wholesale - Police Flood</t>
  </si>
  <si>
    <t>PO 24-00648</t>
  </si>
  <si>
    <t>Axon Enterprises - Tasers</t>
  </si>
  <si>
    <t>PO 24-00546</t>
  </si>
  <si>
    <t>Paul Davis Restoration - Police Flood Damage</t>
  </si>
  <si>
    <t>PO 24-00575</t>
  </si>
  <si>
    <t>M&amp;S Sealing Inc. - Parking Lot</t>
  </si>
  <si>
    <t>H-1621-009</t>
  </si>
  <si>
    <t>Well Exploration and Construction</t>
  </si>
  <si>
    <t>Revenue vs. Expenditures 2024 Fiscal Year &amp; 2025 Budget</t>
  </si>
  <si>
    <t>Capital Plant Equipment</t>
  </si>
  <si>
    <t>PO 24-01059</t>
  </si>
  <si>
    <t>Toshiba Copier - Building Dept.</t>
  </si>
  <si>
    <t>Net Well Expenses</t>
  </si>
  <si>
    <t>2024 Actual to 4/12/24</t>
  </si>
  <si>
    <t>As of April 12, 2024</t>
  </si>
  <si>
    <t xml:space="preserve">I certify that this is a true copy of the budget of the Village of Florida, New York for the fiscal year ending May 31, 2025 as it was adopted by the Village Board on April 10, 2024. </t>
  </si>
  <si>
    <t xml:space="preserve">I also certify that the date of the most recent assessment roll is April 17, 2024 and the taxable assessed valuation on which taxes are levied for the fiscal year ending May 31, 2025 is </t>
  </si>
  <si>
    <t>Marvin Geller</t>
  </si>
  <si>
    <t>Village Treasurer</t>
  </si>
  <si>
    <t>Colleen Wierzbicki</t>
  </si>
  <si>
    <t>Village Clerk</t>
  </si>
  <si>
    <t>$42,777,698 for the General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</si>
</sst>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2" x14ac:knownFonts="1">
    <font>
      <sz val="10"/>
      <name val="Arial"/>
    </font>
    <font>
      <sz val="11"/>
      <color theme="1"/>
      <name val="Calibri"/>
      <family val="2"/>
      <scheme val="minor"/>
    </font>
    <font>
      <sz val="10"/>
      <name val="Arial"/>
      <family val="2"/>
    </font>
    <font>
      <b/>
      <sz val="16"/>
      <name val="Times New Roman"/>
      <family val="1"/>
    </font>
    <font>
      <sz val="12"/>
      <name val="Times New Roman"/>
      <family val="1"/>
    </font>
    <font>
      <b/>
      <sz val="12"/>
      <name val="Times New Roman"/>
      <family val="1"/>
    </font>
    <font>
      <u/>
      <sz val="12"/>
      <name val="Times New Roman"/>
      <family val="1"/>
    </font>
    <font>
      <b/>
      <sz val="18"/>
      <name val="Times New Roman"/>
      <family val="1"/>
    </font>
    <font>
      <b/>
      <sz val="11"/>
      <name val="Times New Roman"/>
      <family val="1"/>
    </font>
    <font>
      <sz val="9"/>
      <color indexed="81"/>
      <name val="Tahoma"/>
      <family val="2"/>
    </font>
    <font>
      <b/>
      <sz val="9"/>
      <color indexed="81"/>
      <name val="Tahoma"/>
      <family val="2"/>
    </font>
    <font>
      <sz val="14"/>
      <name val="Times New Roman"/>
      <family val="1"/>
    </font>
  </fonts>
  <fills count="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s>
  <borders count="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3" fontId="2" fillId="0" borderId="0" applyFont="0" applyFill="0" applyBorder="0" applyAlignment="0" applyProtection="0"/>
    <xf numFmtId="0" fontId="1" fillId="0" borderId="0"/>
    <xf numFmtId="44" fontId="1" fillId="0" borderId="0" applyFont="0" applyFill="0" applyBorder="0" applyAlignment="0" applyProtection="0"/>
    <xf numFmtId="0" fontId="2" fillId="0" borderId="0"/>
  </cellStyleXfs>
  <cellXfs count="76">
    <xf numFmtId="0" fontId="0" fillId="0" borderId="0" xfId="0"/>
    <xf numFmtId="0" fontId="3" fillId="0" borderId="0" xfId="0" applyFont="1"/>
    <xf numFmtId="0" fontId="4" fillId="0" borderId="0" xfId="0" applyFont="1"/>
    <xf numFmtId="0" fontId="4" fillId="0" borderId="0" xfId="0" applyFont="1" applyAlignment="1">
      <alignment horizontal="center"/>
    </xf>
    <xf numFmtId="0" fontId="5" fillId="0" borderId="0" xfId="0" applyFont="1"/>
    <xf numFmtId="0" fontId="5" fillId="2" borderId="0" xfId="0" applyFont="1" applyFill="1" applyProtection="1">
      <protection locked="0"/>
    </xf>
    <xf numFmtId="0" fontId="5" fillId="0" borderId="0" xfId="0" applyFont="1" applyProtection="1">
      <protection locked="0"/>
    </xf>
    <xf numFmtId="0" fontId="4" fillId="0" borderId="0" xfId="0" applyFont="1" applyProtection="1">
      <protection locked="0"/>
    </xf>
    <xf numFmtId="4" fontId="5" fillId="0" borderId="0" xfId="0" applyNumberFormat="1" applyFont="1" applyAlignment="1" applyProtection="1">
      <alignment horizontal="center"/>
      <protection locked="0"/>
    </xf>
    <xf numFmtId="4" fontId="5" fillId="0" borderId="0" xfId="0" applyNumberFormat="1" applyFont="1" applyAlignment="1">
      <alignment horizontal="center"/>
    </xf>
    <xf numFmtId="0" fontId="5" fillId="0" borderId="0" xfId="0" applyFont="1" applyAlignment="1">
      <alignment horizontal="center"/>
    </xf>
    <xf numFmtId="40" fontId="5" fillId="0" borderId="0" xfId="0" applyNumberFormat="1" applyFont="1" applyAlignment="1">
      <alignment horizontal="center"/>
    </xf>
    <xf numFmtId="40" fontId="4" fillId="0" borderId="0" xfId="0" applyNumberFormat="1" applyFont="1" applyAlignment="1" applyProtection="1">
      <alignment horizontal="center"/>
      <protection locked="0"/>
    </xf>
    <xf numFmtId="40" fontId="4" fillId="0" borderId="0" xfId="0" applyNumberFormat="1" applyFont="1" applyAlignment="1">
      <alignment horizontal="center"/>
    </xf>
    <xf numFmtId="0" fontId="5" fillId="2" borderId="0" xfId="0" applyFont="1" applyFill="1" applyAlignment="1" applyProtection="1">
      <alignment horizontal="center" wrapText="1"/>
      <protection locked="0"/>
    </xf>
    <xf numFmtId="40" fontId="5" fillId="0" borderId="0" xfId="0" applyNumberFormat="1" applyFont="1" applyAlignment="1" applyProtection="1">
      <alignment horizontal="center"/>
      <protection locked="0"/>
    </xf>
    <xf numFmtId="2" fontId="5" fillId="2" borderId="0" xfId="0" applyNumberFormat="1" applyFont="1" applyFill="1" applyAlignment="1" applyProtection="1">
      <alignment horizontal="center" wrapText="1"/>
      <protection locked="0"/>
    </xf>
    <xf numFmtId="2" fontId="4" fillId="0" borderId="0" xfId="0" applyNumberFormat="1" applyFont="1" applyAlignment="1" applyProtection="1">
      <alignment horizontal="center"/>
      <protection locked="0"/>
    </xf>
    <xf numFmtId="43" fontId="4" fillId="0" borderId="0" xfId="1" applyFont="1" applyAlignment="1">
      <alignment horizontal="center"/>
    </xf>
    <xf numFmtId="0" fontId="5" fillId="2" borderId="0" xfId="0" applyFont="1" applyFill="1" applyAlignment="1" applyProtection="1">
      <alignment horizontal="center" vertical="center" wrapText="1"/>
      <protection locked="0"/>
    </xf>
    <xf numFmtId="0" fontId="5" fillId="2" borderId="0" xfId="0" applyFont="1" applyFill="1" applyAlignment="1" applyProtection="1">
      <alignment horizontal="center" vertical="center"/>
      <protection locked="0"/>
    </xf>
    <xf numFmtId="43" fontId="5" fillId="0" borderId="0" xfId="1" applyFont="1" applyAlignment="1">
      <alignment horizontal="center"/>
    </xf>
    <xf numFmtId="2" fontId="5" fillId="2" borderId="0" xfId="0" applyNumberFormat="1" applyFont="1" applyFill="1" applyAlignment="1" applyProtection="1">
      <alignment horizontal="center" vertical="center" wrapText="1"/>
      <protection locked="0"/>
    </xf>
    <xf numFmtId="40" fontId="4" fillId="0" borderId="0" xfId="0" applyNumberFormat="1" applyFont="1" applyAlignment="1">
      <alignment horizontal="right"/>
    </xf>
    <xf numFmtId="40" fontId="6" fillId="0" borderId="0" xfId="0" applyNumberFormat="1" applyFont="1" applyAlignment="1">
      <alignment horizontal="right"/>
    </xf>
    <xf numFmtId="40" fontId="5" fillId="0" borderId="0" xfId="0" applyNumberFormat="1" applyFont="1" applyAlignment="1">
      <alignment horizontal="right"/>
    </xf>
    <xf numFmtId="40" fontId="4" fillId="0" borderId="0" xfId="0" applyNumberFormat="1" applyFont="1" applyAlignment="1" applyProtection="1">
      <alignment horizontal="right"/>
      <protection locked="0"/>
    </xf>
    <xf numFmtId="40" fontId="6" fillId="0" borderId="0" xfId="0" applyNumberFormat="1" applyFont="1" applyAlignment="1" applyProtection="1">
      <alignment horizontal="right"/>
      <protection locked="0"/>
    </xf>
    <xf numFmtId="40" fontId="5" fillId="0" borderId="0" xfId="0" applyNumberFormat="1" applyFont="1" applyAlignment="1" applyProtection="1">
      <alignment horizontal="right"/>
      <protection locked="0"/>
    </xf>
    <xf numFmtId="0" fontId="5" fillId="0" borderId="0" xfId="0" applyFont="1" applyAlignment="1">
      <alignment horizontal="right"/>
    </xf>
    <xf numFmtId="40" fontId="5" fillId="2" borderId="0" xfId="0" applyNumberFormat="1" applyFont="1" applyFill="1" applyAlignment="1" applyProtection="1">
      <alignment horizontal="right"/>
      <protection locked="0"/>
    </xf>
    <xf numFmtId="0" fontId="8" fillId="0" borderId="0" xfId="0" applyFont="1"/>
    <xf numFmtId="43" fontId="4" fillId="0" borderId="0" xfId="1" applyFont="1" applyFill="1" applyAlignment="1">
      <alignment horizontal="center"/>
    </xf>
    <xf numFmtId="2" fontId="5" fillId="3" borderId="1" xfId="0" applyNumberFormat="1" applyFont="1" applyFill="1" applyBorder="1" applyAlignment="1" applyProtection="1">
      <alignment horizontal="center" wrapText="1"/>
      <protection locked="0"/>
    </xf>
    <xf numFmtId="43" fontId="4" fillId="0" borderId="2" xfId="1" applyFont="1" applyBorder="1" applyAlignment="1">
      <alignment horizontal="center"/>
    </xf>
    <xf numFmtId="40" fontId="5" fillId="2" borderId="2" xfId="0" applyNumberFormat="1" applyFont="1" applyFill="1" applyBorder="1" applyAlignment="1" applyProtection="1">
      <alignment horizontal="right"/>
      <protection locked="0"/>
    </xf>
    <xf numFmtId="43" fontId="4" fillId="0" borderId="2" xfId="1" applyFont="1" applyFill="1" applyBorder="1" applyAlignment="1">
      <alignment horizontal="center"/>
    </xf>
    <xf numFmtId="43" fontId="5" fillId="0" borderId="2" xfId="1" applyFont="1" applyBorder="1" applyAlignment="1">
      <alignment horizontal="center"/>
    </xf>
    <xf numFmtId="40" fontId="5" fillId="0" borderId="3" xfId="0" applyNumberFormat="1" applyFont="1" applyBorder="1" applyAlignment="1" applyProtection="1">
      <alignment horizontal="right"/>
      <protection locked="0"/>
    </xf>
    <xf numFmtId="40" fontId="4" fillId="0" borderId="2" xfId="0" applyNumberFormat="1" applyFont="1" applyBorder="1" applyAlignment="1" applyProtection="1">
      <alignment horizontal="right"/>
      <protection locked="0"/>
    </xf>
    <xf numFmtId="0" fontId="5" fillId="0" borderId="0" xfId="0" applyFont="1" applyAlignment="1" applyProtection="1">
      <alignment horizontal="right"/>
      <protection locked="0"/>
    </xf>
    <xf numFmtId="2" fontId="5" fillId="3" borderId="4" xfId="0" applyNumberFormat="1" applyFont="1" applyFill="1" applyBorder="1" applyAlignment="1" applyProtection="1">
      <alignment horizontal="center" wrapText="1"/>
      <protection locked="0"/>
    </xf>
    <xf numFmtId="4" fontId="4" fillId="0" borderId="0" xfId="0" applyNumberFormat="1" applyFont="1" applyAlignment="1" applyProtection="1">
      <alignment horizontal="right"/>
      <protection locked="0"/>
    </xf>
    <xf numFmtId="4" fontId="6" fillId="0" borderId="0" xfId="0" applyNumberFormat="1" applyFont="1" applyAlignment="1" applyProtection="1">
      <alignment horizontal="right"/>
      <protection locked="0"/>
    </xf>
    <xf numFmtId="4" fontId="5" fillId="0" borderId="0" xfId="0" applyNumberFormat="1" applyFont="1" applyAlignment="1" applyProtection="1">
      <alignment horizontal="right"/>
      <protection locked="0"/>
    </xf>
    <xf numFmtId="4" fontId="5" fillId="0" borderId="0" xfId="0" applyNumberFormat="1" applyFont="1" applyAlignment="1">
      <alignment horizontal="right"/>
    </xf>
    <xf numFmtId="2" fontId="5" fillId="3" borderId="0" xfId="0" applyNumberFormat="1" applyFont="1" applyFill="1" applyAlignment="1" applyProtection="1">
      <alignment horizontal="center" wrapText="1"/>
      <protection locked="0"/>
    </xf>
    <xf numFmtId="43" fontId="4" fillId="3" borderId="2" xfId="1" applyFont="1" applyFill="1" applyBorder="1" applyAlignment="1">
      <alignment horizontal="center"/>
    </xf>
    <xf numFmtId="0" fontId="4" fillId="3" borderId="0" xfId="0" applyFont="1" applyFill="1" applyProtection="1">
      <protection locked="0"/>
    </xf>
    <xf numFmtId="40" fontId="4" fillId="3" borderId="0" xfId="0" applyNumberFormat="1" applyFont="1" applyFill="1" applyAlignment="1" applyProtection="1">
      <alignment horizontal="right"/>
      <protection locked="0"/>
    </xf>
    <xf numFmtId="40" fontId="4" fillId="3" borderId="0" xfId="0" applyNumberFormat="1" applyFont="1" applyFill="1" applyAlignment="1">
      <alignment horizontal="right"/>
    </xf>
    <xf numFmtId="43" fontId="4" fillId="5" borderId="2" xfId="1" applyFont="1" applyFill="1" applyBorder="1" applyAlignment="1">
      <alignment horizontal="center"/>
    </xf>
    <xf numFmtId="0" fontId="4" fillId="0" borderId="0" xfId="4" applyFont="1"/>
    <xf numFmtId="40" fontId="5" fillId="0" borderId="0" xfId="4" applyNumberFormat="1" applyFont="1" applyAlignment="1">
      <alignment horizontal="right"/>
    </xf>
    <xf numFmtId="0" fontId="5" fillId="0" borderId="0" xfId="4" applyFont="1" applyAlignment="1">
      <alignment horizontal="right"/>
    </xf>
    <xf numFmtId="40" fontId="6" fillId="0" borderId="0" xfId="4" applyNumberFormat="1" applyFont="1" applyAlignment="1" applyProtection="1">
      <alignment horizontal="right"/>
      <protection locked="0"/>
    </xf>
    <xf numFmtId="0" fontId="4" fillId="0" borderId="0" xfId="4" applyFont="1" applyProtection="1">
      <protection locked="0"/>
    </xf>
    <xf numFmtId="40" fontId="4" fillId="0" borderId="0" xfId="4" applyNumberFormat="1" applyFont="1" applyAlignment="1" applyProtection="1">
      <alignment horizontal="right"/>
      <protection locked="0"/>
    </xf>
    <xf numFmtId="0" fontId="4" fillId="0" borderId="0" xfId="4" applyFont="1" applyAlignment="1" applyProtection="1">
      <alignment horizontal="center"/>
      <protection locked="0"/>
    </xf>
    <xf numFmtId="40" fontId="5" fillId="0" borderId="0" xfId="4" applyNumberFormat="1" applyFont="1"/>
    <xf numFmtId="14" fontId="4" fillId="0" borderId="0" xfId="4" applyNumberFormat="1" applyFont="1" applyAlignment="1" applyProtection="1">
      <alignment horizontal="center"/>
      <protection locked="0"/>
    </xf>
    <xf numFmtId="40" fontId="4" fillId="0" borderId="0" xfId="4" applyNumberFormat="1" applyFont="1"/>
    <xf numFmtId="40" fontId="6" fillId="0" borderId="0" xfId="4" applyNumberFormat="1" applyFont="1"/>
    <xf numFmtId="0" fontId="5" fillId="2" borderId="0" xfId="4" applyFont="1" applyFill="1" applyAlignment="1" applyProtection="1">
      <alignment horizontal="center" vertical="center" wrapText="1"/>
      <protection locked="0"/>
    </xf>
    <xf numFmtId="0" fontId="5" fillId="2" borderId="0" xfId="4" applyFont="1" applyFill="1" applyAlignment="1" applyProtection="1">
      <alignment horizontal="center" vertical="center"/>
      <protection locked="0"/>
    </xf>
    <xf numFmtId="40" fontId="5" fillId="0" borderId="0" xfId="4" applyNumberFormat="1" applyFont="1" applyAlignment="1">
      <alignment horizontal="center"/>
    </xf>
    <xf numFmtId="0" fontId="3" fillId="0" borderId="0" xfId="4" applyFont="1"/>
    <xf numFmtId="0" fontId="5" fillId="0" borderId="0" xfId="4" applyFont="1"/>
    <xf numFmtId="40" fontId="5" fillId="0" borderId="0" xfId="4" applyNumberFormat="1" applyFont="1" applyAlignment="1" applyProtection="1">
      <alignment horizontal="right"/>
      <protection locked="0"/>
    </xf>
    <xf numFmtId="0" fontId="5" fillId="2" borderId="0" xfId="4" applyFont="1" applyFill="1" applyAlignment="1" applyProtection="1">
      <alignment horizontal="center" wrapText="1"/>
      <protection locked="0"/>
    </xf>
    <xf numFmtId="40" fontId="4" fillId="4" borderId="0" xfId="0" applyNumberFormat="1" applyFont="1" applyFill="1" applyAlignment="1" applyProtection="1">
      <alignment horizontal="right"/>
      <protection locked="0"/>
    </xf>
    <xf numFmtId="43" fontId="11" fillId="0" borderId="2" xfId="1" applyFont="1" applyBorder="1" applyAlignment="1">
      <alignment horizontal="center"/>
    </xf>
    <xf numFmtId="40" fontId="4" fillId="6" borderId="0" xfId="0" applyNumberFormat="1" applyFont="1" applyFill="1" applyAlignment="1">
      <alignment horizontal="right"/>
    </xf>
    <xf numFmtId="43" fontId="4" fillId="6" borderId="2" xfId="1" applyFont="1" applyFill="1" applyBorder="1" applyAlignment="1">
      <alignment horizontal="center"/>
    </xf>
    <xf numFmtId="0" fontId="7" fillId="0" borderId="0" xfId="0" applyFont="1" applyAlignment="1">
      <alignment horizontal="center" vertical="center"/>
    </xf>
    <xf numFmtId="0" fontId="8" fillId="0" borderId="0" xfId="0" applyFont="1" applyAlignment="1">
      <alignment horizontal="center"/>
    </xf>
  </cellXfs>
  <cellStyles count="5">
    <cellStyle name="Comma" xfId="1" builtinId="3"/>
    <cellStyle name="Currency 2" xfId="3" xr:uid="{00000000-0005-0000-0000-000002000000}"/>
    <cellStyle name="Normal" xfId="0" builtinId="0"/>
    <cellStyle name="Normal 2" xfId="2" xr:uid="{00000000-0005-0000-0000-000004000000}"/>
    <cellStyle name="Normal 3"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E28"/>
  <sheetViews>
    <sheetView topLeftCell="A7" zoomScale="130" zoomScaleNormal="130" workbookViewId="0">
      <selection activeCell="A5" sqref="A5"/>
    </sheetView>
  </sheetViews>
  <sheetFormatPr defaultRowHeight="12.75" x14ac:dyDescent="0.2"/>
  <cols>
    <col min="1" max="1" width="40" customWidth="1"/>
    <col min="2" max="2" width="17" customWidth="1"/>
    <col min="3" max="3" width="15.85546875" customWidth="1"/>
    <col min="4" max="5" width="17.5703125" customWidth="1"/>
  </cols>
  <sheetData>
    <row r="2" spans="1:5" ht="22.5" x14ac:dyDescent="0.2">
      <c r="A2" s="74" t="s">
        <v>372</v>
      </c>
      <c r="B2" s="74"/>
      <c r="C2" s="74"/>
      <c r="D2" s="74"/>
      <c r="E2" s="74"/>
    </row>
    <row r="3" spans="1:5" ht="22.5" x14ac:dyDescent="0.2">
      <c r="A3" s="74" t="s">
        <v>777</v>
      </c>
      <c r="B3" s="74"/>
      <c r="C3" s="74"/>
      <c r="D3" s="74"/>
      <c r="E3" s="74"/>
    </row>
    <row r="4" spans="1:5" ht="22.5" x14ac:dyDescent="0.2">
      <c r="A4" s="74" t="s">
        <v>783</v>
      </c>
      <c r="B4" s="74"/>
      <c r="C4" s="74"/>
      <c r="D4" s="74"/>
      <c r="E4" s="74"/>
    </row>
    <row r="5" spans="1:5" ht="15.75" x14ac:dyDescent="0.25">
      <c r="A5" s="2"/>
      <c r="B5" s="2"/>
      <c r="C5" s="2"/>
      <c r="D5" s="2"/>
    </row>
    <row r="6" spans="1:5" ht="20.25" x14ac:dyDescent="0.3">
      <c r="A6" s="1" t="s">
        <v>72</v>
      </c>
      <c r="B6" s="8"/>
      <c r="C6" s="8"/>
      <c r="D6" s="15"/>
    </row>
    <row r="7" spans="1:5" ht="31.5" x14ac:dyDescent="0.25">
      <c r="A7" s="5" t="s">
        <v>0</v>
      </c>
      <c r="B7" s="19" t="str">
        <f>Expenditure!$C$3</f>
        <v>2024 Original Budget</v>
      </c>
      <c r="C7" s="14" t="str">
        <f>Expenditure!$D$3</f>
        <v>2024 Actual to 4/12/24</v>
      </c>
      <c r="D7" s="16" t="str">
        <f>Expenditure!$E$3</f>
        <v>2024 Full Year Estimate</v>
      </c>
      <c r="E7" s="16" t="s">
        <v>741</v>
      </c>
    </row>
    <row r="8" spans="1:5" ht="15.75" x14ac:dyDescent="0.25">
      <c r="A8" s="2" t="s">
        <v>61</v>
      </c>
      <c r="B8" s="23">
        <f>+Expenditure!C255</f>
        <v>3211112.5</v>
      </c>
      <c r="C8" s="23">
        <f>+Expenditure!D255</f>
        <v>2364834.41</v>
      </c>
      <c r="D8" s="23">
        <f>Expenditure!E255</f>
        <v>2646644.66</v>
      </c>
      <c r="E8" s="23">
        <f>+Expenditure!F255</f>
        <v>3269000</v>
      </c>
    </row>
    <row r="9" spans="1:5" ht="15.75" x14ac:dyDescent="0.25">
      <c r="A9" s="2" t="s">
        <v>62</v>
      </c>
      <c r="B9" s="23">
        <f>+Expenditure!C326</f>
        <v>1045500</v>
      </c>
      <c r="C9" s="23">
        <f>+Expenditure!D326</f>
        <v>597353.35</v>
      </c>
      <c r="D9" s="23">
        <f>Expenditure!E326</f>
        <v>886800</v>
      </c>
      <c r="E9" s="23">
        <f>+Expenditure!F326</f>
        <v>1092000</v>
      </c>
    </row>
    <row r="10" spans="1:5" ht="15.75" x14ac:dyDescent="0.25">
      <c r="A10" s="2" t="s">
        <v>63</v>
      </c>
      <c r="B10" s="23">
        <f>+Expenditure!C382</f>
        <v>800000</v>
      </c>
      <c r="C10" s="23">
        <f>+Expenditure!D382</f>
        <v>423201.2</v>
      </c>
      <c r="D10" s="23">
        <f>Expenditure!E382</f>
        <v>610650</v>
      </c>
      <c r="E10" s="23">
        <f>+Expenditure!F382</f>
        <v>1032500</v>
      </c>
    </row>
    <row r="11" spans="1:5" ht="15.75" x14ac:dyDescent="0.25">
      <c r="A11" s="2" t="s">
        <v>279</v>
      </c>
      <c r="B11" s="24">
        <f>+Expenditure!C401</f>
        <v>3636300</v>
      </c>
      <c r="C11" s="24">
        <f>+Expenditure!D401</f>
        <v>965536.53</v>
      </c>
      <c r="D11" s="24">
        <f>Expenditure!E401</f>
        <v>1636300</v>
      </c>
      <c r="E11" s="24">
        <f>+Expenditure!F401</f>
        <v>4750000</v>
      </c>
    </row>
    <row r="12" spans="1:5" ht="15.75" x14ac:dyDescent="0.25">
      <c r="A12" s="29" t="s">
        <v>64</v>
      </c>
      <c r="B12" s="25">
        <f>SUM(B8:B11)</f>
        <v>8692912.5</v>
      </c>
      <c r="C12" s="25">
        <f>SUM(C8:C11)</f>
        <v>4350925.49</v>
      </c>
      <c r="D12" s="25">
        <f>SUM(D8:D11)</f>
        <v>5780394.6600000001</v>
      </c>
      <c r="E12" s="25">
        <f>SUM(E8:E11)</f>
        <v>10143500</v>
      </c>
    </row>
    <row r="13" spans="1:5" ht="15.75" x14ac:dyDescent="0.25">
      <c r="A13" s="2"/>
      <c r="B13" s="3"/>
      <c r="C13" s="3"/>
      <c r="D13" s="13"/>
      <c r="E13" s="13"/>
    </row>
    <row r="14" spans="1:5" ht="20.25" x14ac:dyDescent="0.3">
      <c r="A14" s="1" t="s">
        <v>65</v>
      </c>
      <c r="B14" s="8"/>
      <c r="C14" s="8"/>
      <c r="D14" s="15"/>
      <c r="E14" s="15"/>
    </row>
    <row r="15" spans="1:5" ht="31.5" x14ac:dyDescent="0.25">
      <c r="A15" s="5" t="s">
        <v>0</v>
      </c>
      <c r="B15" s="19" t="str">
        <f>Expenditure!$C$3</f>
        <v>2024 Original Budget</v>
      </c>
      <c r="C15" s="19" t="str">
        <f>Expenditure!$D$3</f>
        <v>2024 Actual to 4/12/24</v>
      </c>
      <c r="D15" s="22" t="str">
        <f>Expenditure!$E$3</f>
        <v>2024 Full Year Estimate</v>
      </c>
      <c r="E15" s="16" t="s">
        <v>741</v>
      </c>
    </row>
    <row r="16" spans="1:5" ht="15.75" x14ac:dyDescent="0.25">
      <c r="A16" s="2" t="s">
        <v>61</v>
      </c>
      <c r="B16" s="23">
        <f>+Revenue!B50</f>
        <v>3211112.5</v>
      </c>
      <c r="C16" s="23">
        <f>+Revenue!C50</f>
        <v>2672653.1800000002</v>
      </c>
      <c r="D16" s="23">
        <f>Revenue!D50</f>
        <v>2906866.9</v>
      </c>
      <c r="E16" s="23">
        <f>Revenue!E50</f>
        <v>3269000</v>
      </c>
    </row>
    <row r="17" spans="1:5" ht="15.75" x14ac:dyDescent="0.25">
      <c r="A17" s="2" t="s">
        <v>62</v>
      </c>
      <c r="B17" s="23">
        <f>+Revenue!B68</f>
        <v>1045500</v>
      </c>
      <c r="C17" s="23">
        <f>+Revenue!C68</f>
        <v>1005835.86</v>
      </c>
      <c r="D17" s="23">
        <f>Revenue!D68</f>
        <v>1013974.81</v>
      </c>
      <c r="E17" s="23">
        <f>Revenue!E68</f>
        <v>1092000</v>
      </c>
    </row>
    <row r="18" spans="1:5" ht="15.75" x14ac:dyDescent="0.25">
      <c r="A18" s="2" t="s">
        <v>63</v>
      </c>
      <c r="B18" s="23">
        <f>+Revenue!B84</f>
        <v>800000</v>
      </c>
      <c r="C18" s="23">
        <f>+Revenue!C84</f>
        <v>978349.00999999978</v>
      </c>
      <c r="D18" s="23">
        <f>Revenue!D84</f>
        <v>984302.6399999999</v>
      </c>
      <c r="E18" s="23">
        <f>Revenue!E84</f>
        <v>1032500</v>
      </c>
    </row>
    <row r="19" spans="1:5" ht="15.75" x14ac:dyDescent="0.25">
      <c r="A19" s="2" t="s">
        <v>279</v>
      </c>
      <c r="B19" s="24">
        <f>+Revenue!B98</f>
        <v>3636300</v>
      </c>
      <c r="C19" s="24">
        <f>+Revenue!C98</f>
        <v>1000199.64</v>
      </c>
      <c r="D19" s="24">
        <f>Revenue!D98</f>
        <v>1136300</v>
      </c>
      <c r="E19" s="24">
        <f>+Revenue!E98</f>
        <v>4750000</v>
      </c>
    </row>
    <row r="20" spans="1:5" ht="15.75" x14ac:dyDescent="0.25">
      <c r="A20" s="29" t="s">
        <v>66</v>
      </c>
      <c r="B20" s="25">
        <f>SUM(B16:B19)</f>
        <v>8692912.5</v>
      </c>
      <c r="C20" s="25">
        <f>SUM(C16:C19)</f>
        <v>5657037.6899999995</v>
      </c>
      <c r="D20" s="25">
        <f>SUM(D16:D19)</f>
        <v>6041444.3499999996</v>
      </c>
      <c r="E20" s="25">
        <f>SUM(E16:E19)</f>
        <v>10143500</v>
      </c>
    </row>
    <row r="21" spans="1:5" ht="15.75" x14ac:dyDescent="0.25">
      <c r="A21" s="4"/>
      <c r="B21" s="9"/>
      <c r="C21" s="9"/>
      <c r="D21" s="11"/>
      <c r="E21" s="11"/>
    </row>
    <row r="22" spans="1:5" ht="20.25" x14ac:dyDescent="0.3">
      <c r="A22" s="1" t="s">
        <v>70</v>
      </c>
      <c r="B22" s="8"/>
      <c r="C22" s="8"/>
      <c r="D22" s="15"/>
      <c r="E22" s="15"/>
    </row>
    <row r="23" spans="1:5" ht="31.5" x14ac:dyDescent="0.25">
      <c r="A23" s="5" t="s">
        <v>0</v>
      </c>
      <c r="B23" s="19" t="str">
        <f>Expenditure!$C$3</f>
        <v>2024 Original Budget</v>
      </c>
      <c r="C23" s="19" t="str">
        <f>Expenditure!$D$3</f>
        <v>2024 Actual to 4/12/24</v>
      </c>
      <c r="D23" s="22" t="str">
        <f>Expenditure!$E$3</f>
        <v>2024 Full Year Estimate</v>
      </c>
      <c r="E23" s="16" t="s">
        <v>741</v>
      </c>
    </row>
    <row r="24" spans="1:5" ht="15.75" x14ac:dyDescent="0.25">
      <c r="A24" s="2" t="s">
        <v>61</v>
      </c>
      <c r="B24" s="23">
        <f t="shared" ref="B24:C27" si="0">SUM(B16-B8)</f>
        <v>0</v>
      </c>
      <c r="C24" s="23">
        <f t="shared" si="0"/>
        <v>307818.77</v>
      </c>
      <c r="D24" s="23">
        <f t="shared" ref="D24" si="1">SUM(D16-D8)</f>
        <v>260222.23999999976</v>
      </c>
      <c r="E24" s="23">
        <f>E16-E8</f>
        <v>0</v>
      </c>
    </row>
    <row r="25" spans="1:5" ht="15.75" x14ac:dyDescent="0.25">
      <c r="A25" s="2" t="s">
        <v>62</v>
      </c>
      <c r="B25" s="23">
        <f t="shared" si="0"/>
        <v>0</v>
      </c>
      <c r="C25" s="23">
        <f t="shared" si="0"/>
        <v>408482.51</v>
      </c>
      <c r="D25" s="23">
        <f t="shared" ref="D25" si="2">SUM(D17-D9)</f>
        <v>127174.81000000006</v>
      </c>
      <c r="E25" s="23">
        <f>E17-E9</f>
        <v>0</v>
      </c>
    </row>
    <row r="26" spans="1:5" ht="15.75" x14ac:dyDescent="0.25">
      <c r="A26" s="2" t="s">
        <v>63</v>
      </c>
      <c r="B26" s="23">
        <f t="shared" si="0"/>
        <v>0</v>
      </c>
      <c r="C26" s="23">
        <f t="shared" si="0"/>
        <v>555147.80999999982</v>
      </c>
      <c r="D26" s="23">
        <f t="shared" ref="D26" si="3">SUM(D18-D10)</f>
        <v>373652.6399999999</v>
      </c>
      <c r="E26" s="23">
        <f>E18-E10</f>
        <v>0</v>
      </c>
    </row>
    <row r="27" spans="1:5" ht="15.75" x14ac:dyDescent="0.25">
      <c r="A27" s="2" t="s">
        <v>279</v>
      </c>
      <c r="B27" s="24">
        <f t="shared" si="0"/>
        <v>0</v>
      </c>
      <c r="C27" s="24">
        <f t="shared" si="0"/>
        <v>34663.109999999986</v>
      </c>
      <c r="D27" s="24">
        <f t="shared" ref="D27" si="4">SUM(D19-D11)</f>
        <v>-500000</v>
      </c>
      <c r="E27" s="24">
        <f>E19-E11</f>
        <v>0</v>
      </c>
    </row>
    <row r="28" spans="1:5" ht="15.75" x14ac:dyDescent="0.25">
      <c r="A28" s="29" t="s">
        <v>71</v>
      </c>
      <c r="B28" s="25">
        <f>SUM(B24:B27)</f>
        <v>0</v>
      </c>
      <c r="C28" s="25">
        <f>SUM(C24:C27)</f>
        <v>1306112.1999999997</v>
      </c>
      <c r="D28" s="25">
        <f>SUM(D24:D27)</f>
        <v>261049.68999999971</v>
      </c>
      <c r="E28" s="25">
        <f>SUM(E24:E27)</f>
        <v>0</v>
      </c>
    </row>
  </sheetData>
  <mergeCells count="3">
    <mergeCell ref="A2:E2"/>
    <mergeCell ref="A3:E3"/>
    <mergeCell ref="A4:E4"/>
  </mergeCells>
  <printOptions horizontalCentered="1"/>
  <pageMargins left="0" right="0" top="0.75" bottom="0.75" header="0.3" footer="0.3"/>
  <pageSetup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31"/>
  <sheetViews>
    <sheetView tabSelected="1" topLeftCell="A229" zoomScale="130" zoomScaleNormal="130" workbookViewId="0">
      <selection activeCell="L257" sqref="L257"/>
    </sheetView>
  </sheetViews>
  <sheetFormatPr defaultRowHeight="15.75" x14ac:dyDescent="0.25"/>
  <cols>
    <col min="1" max="1" width="13.7109375" style="2" customWidth="1"/>
    <col min="2" max="2" width="44.85546875" style="2" customWidth="1"/>
    <col min="3" max="3" width="14.42578125" style="2" bestFit="1" customWidth="1"/>
    <col min="4" max="4" width="14.42578125" style="2" customWidth="1"/>
    <col min="5" max="5" width="15.140625" style="2" bestFit="1" customWidth="1"/>
    <col min="6" max="6" width="15.140625" style="18" bestFit="1" customWidth="1"/>
    <col min="7" max="14" width="12.140625" style="18" bestFit="1" customWidth="1"/>
    <col min="15" max="15" width="11.140625" style="18" customWidth="1"/>
    <col min="16" max="16" width="10.85546875" style="18" bestFit="1" customWidth="1"/>
    <col min="17" max="17" width="9.42578125" style="18" customWidth="1"/>
    <col min="18" max="18" width="10.28515625" style="18" customWidth="1"/>
    <col min="19" max="19" width="10.42578125" style="2" customWidth="1"/>
    <col min="20" max="20" width="10" style="2" customWidth="1"/>
    <col min="21" max="16384" width="9.140625" style="2"/>
  </cols>
  <sheetData>
    <row r="1" spans="1:20" x14ac:dyDescent="0.25">
      <c r="F1" s="3"/>
      <c r="G1" s="3"/>
      <c r="H1" s="3"/>
      <c r="I1" s="3"/>
      <c r="J1" s="3"/>
      <c r="K1" s="3"/>
      <c r="L1" s="3"/>
      <c r="M1" s="3"/>
      <c r="N1" s="3"/>
      <c r="O1" s="3"/>
      <c r="P1" s="3"/>
      <c r="Q1" s="3"/>
      <c r="R1" s="3"/>
    </row>
    <row r="2" spans="1:20" s="1" customFormat="1" ht="25.5" customHeight="1" thickBot="1" x14ac:dyDescent="0.35">
      <c r="B2" s="1" t="s">
        <v>56</v>
      </c>
      <c r="F2" s="31"/>
      <c r="G2" s="75"/>
      <c r="H2" s="75"/>
      <c r="I2" s="75"/>
      <c r="J2" s="75"/>
      <c r="K2" s="75"/>
      <c r="L2" s="75"/>
      <c r="M2" s="75"/>
      <c r="N2" s="75"/>
      <c r="O2" s="75"/>
      <c r="P2" s="75"/>
      <c r="Q2" s="75"/>
      <c r="R2" s="75"/>
      <c r="S2" s="75"/>
      <c r="T2" s="75"/>
    </row>
    <row r="3" spans="1:20" ht="33" customHeight="1" x14ac:dyDescent="0.25">
      <c r="A3" s="20" t="s">
        <v>381</v>
      </c>
      <c r="B3" s="20" t="s">
        <v>0</v>
      </c>
      <c r="C3" s="19" t="s">
        <v>740</v>
      </c>
      <c r="D3" s="14" t="s">
        <v>782</v>
      </c>
      <c r="E3" s="16" t="s">
        <v>729</v>
      </c>
      <c r="F3" s="33" t="s">
        <v>738</v>
      </c>
      <c r="G3" s="10"/>
      <c r="H3" s="10"/>
      <c r="I3" s="10"/>
      <c r="J3" s="10"/>
      <c r="K3" s="10"/>
      <c r="L3" s="10"/>
      <c r="M3" s="10"/>
      <c r="N3" s="10"/>
      <c r="O3" s="10"/>
      <c r="P3" s="10"/>
      <c r="Q3" s="10"/>
      <c r="R3" s="10"/>
      <c r="S3" s="10"/>
      <c r="T3" s="10"/>
    </row>
    <row r="4" spans="1:20" x14ac:dyDescent="0.25">
      <c r="A4" s="2" t="s">
        <v>380</v>
      </c>
      <c r="B4" s="6" t="s">
        <v>115</v>
      </c>
      <c r="E4" s="17"/>
      <c r="F4" s="34"/>
    </row>
    <row r="5" spans="1:20" x14ac:dyDescent="0.25">
      <c r="A5" s="2" t="s">
        <v>382</v>
      </c>
      <c r="B5" s="7" t="s">
        <v>344</v>
      </c>
      <c r="C5" s="26">
        <v>28300</v>
      </c>
      <c r="D5" s="26">
        <v>21225</v>
      </c>
      <c r="E5" s="26">
        <v>28300</v>
      </c>
      <c r="F5" s="34">
        <v>28300</v>
      </c>
    </row>
    <row r="6" spans="1:20" x14ac:dyDescent="0.25">
      <c r="A6" s="2" t="s">
        <v>384</v>
      </c>
      <c r="B6" s="7" t="s">
        <v>116</v>
      </c>
      <c r="C6" s="26">
        <v>0</v>
      </c>
      <c r="D6" s="26">
        <v>0</v>
      </c>
      <c r="E6" s="26">
        <f>D6</f>
        <v>0</v>
      </c>
      <c r="F6" s="34">
        <v>0</v>
      </c>
    </row>
    <row r="7" spans="1:20" x14ac:dyDescent="0.25">
      <c r="A7" s="2" t="s">
        <v>383</v>
      </c>
      <c r="B7" s="7" t="s">
        <v>293</v>
      </c>
      <c r="C7" s="26">
        <v>400</v>
      </c>
      <c r="D7" s="26">
        <v>324</v>
      </c>
      <c r="E7" s="26">
        <v>400</v>
      </c>
      <c r="F7" s="34">
        <v>400</v>
      </c>
    </row>
    <row r="8" spans="1:20" x14ac:dyDescent="0.25">
      <c r="A8" s="2" t="s">
        <v>714</v>
      </c>
      <c r="B8" s="7" t="s">
        <v>715</v>
      </c>
      <c r="C8" s="26">
        <v>1000</v>
      </c>
      <c r="D8" s="26">
        <v>725</v>
      </c>
      <c r="E8" s="26">
        <v>1200</v>
      </c>
      <c r="F8" s="73">
        <v>2500</v>
      </c>
    </row>
    <row r="9" spans="1:20" x14ac:dyDescent="0.25">
      <c r="B9" s="5" t="s">
        <v>1</v>
      </c>
      <c r="C9" s="30">
        <f>SUM(C5:C8)</f>
        <v>29700</v>
      </c>
      <c r="D9" s="30">
        <f t="shared" ref="D9:E9" si="0">SUM(D5:D8)</f>
        <v>22274</v>
      </c>
      <c r="E9" s="30">
        <f t="shared" si="0"/>
        <v>29900</v>
      </c>
      <c r="F9" s="35">
        <f t="shared" ref="F9" si="1">SUM(F5:F8)</f>
        <v>31200</v>
      </c>
    </row>
    <row r="10" spans="1:20" x14ac:dyDescent="0.25">
      <c r="A10" s="2" t="s">
        <v>385</v>
      </c>
      <c r="B10" s="6" t="s">
        <v>117</v>
      </c>
      <c r="C10" s="23"/>
      <c r="D10" s="23"/>
      <c r="E10" s="26"/>
      <c r="F10" s="34"/>
    </row>
    <row r="11" spans="1:20" x14ac:dyDescent="0.25">
      <c r="A11" s="2" t="s">
        <v>386</v>
      </c>
      <c r="B11" s="7" t="s">
        <v>262</v>
      </c>
      <c r="C11" s="26">
        <v>16615</v>
      </c>
      <c r="D11" s="26">
        <v>12311.25</v>
      </c>
      <c r="E11" s="26">
        <v>16615</v>
      </c>
      <c r="F11" s="36">
        <v>16615</v>
      </c>
    </row>
    <row r="12" spans="1:20" x14ac:dyDescent="0.25">
      <c r="A12" s="2" t="s">
        <v>387</v>
      </c>
      <c r="B12" s="7" t="s">
        <v>263</v>
      </c>
      <c r="C12" s="26">
        <v>22000</v>
      </c>
      <c r="D12" s="26">
        <v>15617.93</v>
      </c>
      <c r="E12" s="26">
        <v>18000</v>
      </c>
      <c r="F12" s="36">
        <v>22000</v>
      </c>
    </row>
    <row r="13" spans="1:20" x14ac:dyDescent="0.25">
      <c r="A13" s="2" t="s">
        <v>388</v>
      </c>
      <c r="B13" s="7" t="s">
        <v>264</v>
      </c>
      <c r="C13" s="26">
        <v>1500</v>
      </c>
      <c r="D13" s="26">
        <v>1000.08</v>
      </c>
      <c r="E13" s="26">
        <v>1200</v>
      </c>
      <c r="F13" s="34">
        <v>1500</v>
      </c>
    </row>
    <row r="14" spans="1:20" x14ac:dyDescent="0.25">
      <c r="A14" s="2" t="s">
        <v>389</v>
      </c>
      <c r="B14" s="7" t="s">
        <v>302</v>
      </c>
      <c r="C14" s="26">
        <v>2000</v>
      </c>
      <c r="D14" s="26">
        <v>716.52</v>
      </c>
      <c r="E14" s="26">
        <v>1200</v>
      </c>
      <c r="F14" s="34">
        <v>2000</v>
      </c>
    </row>
    <row r="15" spans="1:20" x14ac:dyDescent="0.25">
      <c r="A15" s="2" t="s">
        <v>390</v>
      </c>
      <c r="B15" s="7" t="s">
        <v>2</v>
      </c>
      <c r="C15" s="26">
        <v>1500</v>
      </c>
      <c r="D15" s="26">
        <v>1500</v>
      </c>
      <c r="E15" s="26">
        <v>1500</v>
      </c>
      <c r="F15" s="34">
        <v>2000</v>
      </c>
    </row>
    <row r="16" spans="1:20" x14ac:dyDescent="0.25">
      <c r="A16" s="2" t="s">
        <v>391</v>
      </c>
      <c r="B16" s="7" t="s">
        <v>303</v>
      </c>
      <c r="C16" s="26">
        <v>4200</v>
      </c>
      <c r="D16" s="26">
        <v>3217.4</v>
      </c>
      <c r="E16" s="26">
        <v>3800</v>
      </c>
      <c r="F16" s="34">
        <v>4200</v>
      </c>
    </row>
    <row r="17" spans="1:6" x14ac:dyDescent="0.25">
      <c r="A17" s="2" t="s">
        <v>392</v>
      </c>
      <c r="B17" s="7" t="s">
        <v>118</v>
      </c>
      <c r="C17" s="26">
        <v>0</v>
      </c>
      <c r="D17" s="26">
        <v>0</v>
      </c>
      <c r="E17" s="26">
        <f t="shared" ref="E17:E22" si="2">D17/9*12</f>
        <v>0</v>
      </c>
      <c r="F17" s="34">
        <v>0</v>
      </c>
    </row>
    <row r="18" spans="1:6" x14ac:dyDescent="0.25">
      <c r="A18" s="2" t="s">
        <v>393</v>
      </c>
      <c r="B18" s="7" t="s">
        <v>119</v>
      </c>
      <c r="C18" s="26">
        <v>0</v>
      </c>
      <c r="D18" s="26">
        <v>0</v>
      </c>
      <c r="E18" s="26">
        <f t="shared" si="2"/>
        <v>0</v>
      </c>
      <c r="F18" s="34">
        <v>0</v>
      </c>
    </row>
    <row r="19" spans="1:6" x14ac:dyDescent="0.25">
      <c r="A19" s="2" t="s">
        <v>394</v>
      </c>
      <c r="B19" s="7" t="s">
        <v>120</v>
      </c>
      <c r="C19" s="26">
        <v>1000</v>
      </c>
      <c r="D19" s="26">
        <v>960.75</v>
      </c>
      <c r="E19" s="26">
        <v>1200</v>
      </c>
      <c r="F19" s="34">
        <v>1500</v>
      </c>
    </row>
    <row r="20" spans="1:6" x14ac:dyDescent="0.25">
      <c r="A20" s="2" t="s">
        <v>395</v>
      </c>
      <c r="B20" s="7" t="s">
        <v>292</v>
      </c>
      <c r="C20" s="26">
        <v>0</v>
      </c>
      <c r="D20" s="26">
        <v>0</v>
      </c>
      <c r="E20" s="26">
        <v>0</v>
      </c>
      <c r="F20" s="34">
        <v>0</v>
      </c>
    </row>
    <row r="21" spans="1:6" x14ac:dyDescent="0.25">
      <c r="A21" s="2" t="s">
        <v>396</v>
      </c>
      <c r="B21" s="7" t="s">
        <v>121</v>
      </c>
      <c r="C21" s="26">
        <v>0</v>
      </c>
      <c r="D21" s="26">
        <v>0</v>
      </c>
      <c r="E21" s="26">
        <f t="shared" si="2"/>
        <v>0</v>
      </c>
      <c r="F21" s="34">
        <v>0</v>
      </c>
    </row>
    <row r="22" spans="1:6" x14ac:dyDescent="0.25">
      <c r="A22" s="2" t="s">
        <v>397</v>
      </c>
      <c r="B22" s="7" t="s">
        <v>122</v>
      </c>
      <c r="C22" s="26">
        <v>0</v>
      </c>
      <c r="D22" s="26">
        <v>0</v>
      </c>
      <c r="E22" s="26">
        <f t="shared" si="2"/>
        <v>0</v>
      </c>
      <c r="F22" s="34">
        <v>0</v>
      </c>
    </row>
    <row r="23" spans="1:6" x14ac:dyDescent="0.25">
      <c r="B23" s="5" t="s">
        <v>1</v>
      </c>
      <c r="C23" s="30">
        <f t="shared" ref="C23:F23" si="3">SUM(C11:C22)</f>
        <v>48815</v>
      </c>
      <c r="D23" s="30">
        <f t="shared" si="3"/>
        <v>35323.93</v>
      </c>
      <c r="E23" s="30">
        <f t="shared" si="3"/>
        <v>43515</v>
      </c>
      <c r="F23" s="35">
        <f t="shared" si="3"/>
        <v>49815</v>
      </c>
    </row>
    <row r="24" spans="1:6" x14ac:dyDescent="0.25">
      <c r="A24" s="2" t="s">
        <v>398</v>
      </c>
      <c r="B24" s="6" t="s">
        <v>123</v>
      </c>
      <c r="C24" s="23"/>
      <c r="D24" s="23"/>
      <c r="E24" s="26"/>
      <c r="F24" s="34"/>
    </row>
    <row r="25" spans="1:6" x14ac:dyDescent="0.25">
      <c r="A25" s="2" t="s">
        <v>399</v>
      </c>
      <c r="B25" s="7" t="s">
        <v>3</v>
      </c>
      <c r="C25" s="26">
        <v>25000</v>
      </c>
      <c r="D25" s="26">
        <v>21428.65</v>
      </c>
      <c r="E25" s="26">
        <v>25000</v>
      </c>
      <c r="F25" s="34">
        <v>25000</v>
      </c>
    </row>
    <row r="26" spans="1:6" x14ac:dyDescent="0.25">
      <c r="A26" s="2" t="s">
        <v>400</v>
      </c>
      <c r="B26" s="7" t="s">
        <v>124</v>
      </c>
      <c r="C26" s="26">
        <v>0</v>
      </c>
      <c r="D26" s="26">
        <v>0</v>
      </c>
      <c r="E26" s="26">
        <f t="shared" ref="E26" si="4">D26/9*12</f>
        <v>0</v>
      </c>
      <c r="F26" s="34">
        <v>0</v>
      </c>
    </row>
    <row r="27" spans="1:6" x14ac:dyDescent="0.25">
      <c r="A27" s="2" t="s">
        <v>401</v>
      </c>
      <c r="B27" s="7" t="s">
        <v>4</v>
      </c>
      <c r="C27" s="26">
        <v>500</v>
      </c>
      <c r="D27" s="26">
        <v>344.28</v>
      </c>
      <c r="E27" s="26">
        <v>400</v>
      </c>
      <c r="F27" s="34">
        <v>500</v>
      </c>
    </row>
    <row r="28" spans="1:6" x14ac:dyDescent="0.25">
      <c r="A28" s="2" t="s">
        <v>402</v>
      </c>
      <c r="B28" s="7" t="s">
        <v>125</v>
      </c>
      <c r="C28" s="26">
        <v>1000</v>
      </c>
      <c r="D28" s="26">
        <v>75</v>
      </c>
      <c r="E28" s="26">
        <v>500</v>
      </c>
      <c r="F28" s="36">
        <v>1000</v>
      </c>
    </row>
    <row r="29" spans="1:6" x14ac:dyDescent="0.25">
      <c r="B29" s="5" t="s">
        <v>1</v>
      </c>
      <c r="C29" s="30">
        <f t="shared" ref="C29:F29" si="5">SUM(C25:C28)</f>
        <v>26500</v>
      </c>
      <c r="D29" s="30">
        <f t="shared" si="5"/>
        <v>21847.93</v>
      </c>
      <c r="E29" s="30">
        <f t="shared" si="5"/>
        <v>25900</v>
      </c>
      <c r="F29" s="35">
        <f t="shared" si="5"/>
        <v>26500</v>
      </c>
    </row>
    <row r="30" spans="1:6" x14ac:dyDescent="0.25">
      <c r="A30" s="2" t="s">
        <v>403</v>
      </c>
      <c r="B30" s="6" t="s">
        <v>126</v>
      </c>
      <c r="C30" s="26"/>
      <c r="D30" s="26"/>
      <c r="E30" s="26"/>
      <c r="F30" s="34"/>
    </row>
    <row r="31" spans="1:6" x14ac:dyDescent="0.25">
      <c r="A31" s="2" t="s">
        <v>404</v>
      </c>
      <c r="B31" s="7" t="s">
        <v>127</v>
      </c>
      <c r="C31" s="26">
        <v>10500</v>
      </c>
      <c r="D31" s="26">
        <v>8960.83</v>
      </c>
      <c r="E31" s="26">
        <v>10500</v>
      </c>
      <c r="F31" s="34">
        <v>10800</v>
      </c>
    </row>
    <row r="32" spans="1:6" x14ac:dyDescent="0.25">
      <c r="A32" s="2" t="s">
        <v>405</v>
      </c>
      <c r="B32" s="7" t="s">
        <v>128</v>
      </c>
      <c r="C32" s="26">
        <v>900</v>
      </c>
      <c r="D32" s="26">
        <v>673.6</v>
      </c>
      <c r="E32" s="26">
        <v>800</v>
      </c>
      <c r="F32" s="34">
        <v>900</v>
      </c>
    </row>
    <row r="33" spans="1:6" x14ac:dyDescent="0.25">
      <c r="A33" s="2" t="s">
        <v>406</v>
      </c>
      <c r="B33" s="7" t="s">
        <v>5</v>
      </c>
      <c r="C33" s="26">
        <v>0</v>
      </c>
      <c r="D33" s="26">
        <v>0</v>
      </c>
      <c r="E33" s="26">
        <f t="shared" ref="E33:E35" si="6">D33/9*12</f>
        <v>0</v>
      </c>
      <c r="F33" s="34">
        <v>0</v>
      </c>
    </row>
    <row r="34" spans="1:6" x14ac:dyDescent="0.25">
      <c r="A34" s="2" t="s">
        <v>407</v>
      </c>
      <c r="B34" s="7" t="s">
        <v>290</v>
      </c>
      <c r="C34" s="26">
        <v>5000</v>
      </c>
      <c r="D34" s="26">
        <v>3799.45</v>
      </c>
      <c r="E34" s="26">
        <v>3800</v>
      </c>
      <c r="F34" s="36">
        <v>5000</v>
      </c>
    </row>
    <row r="35" spans="1:6" x14ac:dyDescent="0.25">
      <c r="A35" s="2" t="s">
        <v>408</v>
      </c>
      <c r="B35" s="7" t="s">
        <v>129</v>
      </c>
      <c r="C35" s="26">
        <v>250</v>
      </c>
      <c r="D35" s="26">
        <v>0</v>
      </c>
      <c r="E35" s="26">
        <f t="shared" si="6"/>
        <v>0</v>
      </c>
      <c r="F35" s="34">
        <v>200</v>
      </c>
    </row>
    <row r="36" spans="1:6" x14ac:dyDescent="0.25">
      <c r="A36" s="2" t="s">
        <v>409</v>
      </c>
      <c r="B36" s="7" t="s">
        <v>304</v>
      </c>
      <c r="C36" s="26">
        <v>100</v>
      </c>
      <c r="D36" s="26">
        <v>40</v>
      </c>
      <c r="E36" s="26">
        <v>100</v>
      </c>
      <c r="F36" s="34">
        <v>100</v>
      </c>
    </row>
    <row r="37" spans="1:6" x14ac:dyDescent="0.25">
      <c r="A37" s="2" t="s">
        <v>410</v>
      </c>
      <c r="B37" s="7" t="s">
        <v>291</v>
      </c>
      <c r="C37" s="26">
        <v>500</v>
      </c>
      <c r="D37" s="26">
        <v>345</v>
      </c>
      <c r="E37" s="26">
        <v>400</v>
      </c>
      <c r="F37" s="34">
        <v>500</v>
      </c>
    </row>
    <row r="38" spans="1:6" x14ac:dyDescent="0.25">
      <c r="A38" s="2" t="s">
        <v>411</v>
      </c>
      <c r="B38" s="7" t="s">
        <v>7</v>
      </c>
      <c r="C38" s="26">
        <v>100</v>
      </c>
      <c r="D38" s="26">
        <v>46</v>
      </c>
      <c r="E38" s="26">
        <v>100</v>
      </c>
      <c r="F38" s="34">
        <v>100</v>
      </c>
    </row>
    <row r="39" spans="1:6" x14ac:dyDescent="0.25">
      <c r="A39" s="2" t="s">
        <v>412</v>
      </c>
      <c r="B39" s="7" t="s">
        <v>366</v>
      </c>
      <c r="C39" s="26">
        <v>21300</v>
      </c>
      <c r="D39" s="26">
        <v>0</v>
      </c>
      <c r="E39" s="26">
        <v>0</v>
      </c>
      <c r="F39" s="34">
        <v>22000</v>
      </c>
    </row>
    <row r="40" spans="1:6" x14ac:dyDescent="0.25">
      <c r="B40" s="5" t="s">
        <v>1</v>
      </c>
      <c r="C40" s="30">
        <f t="shared" ref="C40:F40" si="7">SUM(C31:C39)</f>
        <v>38650</v>
      </c>
      <c r="D40" s="30">
        <f t="shared" si="7"/>
        <v>13864.880000000001</v>
      </c>
      <c r="E40" s="30">
        <f t="shared" si="7"/>
        <v>15700</v>
      </c>
      <c r="F40" s="35">
        <f t="shared" si="7"/>
        <v>39600</v>
      </c>
    </row>
    <row r="41" spans="1:6" x14ac:dyDescent="0.25">
      <c r="A41" s="2" t="s">
        <v>413</v>
      </c>
      <c r="B41" s="6" t="s">
        <v>130</v>
      </c>
      <c r="C41" s="26"/>
      <c r="D41" s="26"/>
      <c r="E41" s="26"/>
      <c r="F41" s="34"/>
    </row>
    <row r="42" spans="1:6" x14ac:dyDescent="0.25">
      <c r="A42" s="2" t="s">
        <v>414</v>
      </c>
      <c r="B42" s="7" t="s">
        <v>345</v>
      </c>
      <c r="C42" s="26">
        <v>8000</v>
      </c>
      <c r="D42" s="26">
        <v>6000</v>
      </c>
      <c r="E42" s="26">
        <v>8000</v>
      </c>
      <c r="F42" s="34">
        <v>8000</v>
      </c>
    </row>
    <row r="43" spans="1:6" x14ac:dyDescent="0.25">
      <c r="B43" s="5" t="s">
        <v>1</v>
      </c>
      <c r="C43" s="30">
        <f t="shared" ref="C43:F43" si="8">SUM(C42)</f>
        <v>8000</v>
      </c>
      <c r="D43" s="30">
        <f t="shared" si="8"/>
        <v>6000</v>
      </c>
      <c r="E43" s="30">
        <f t="shared" si="8"/>
        <v>8000</v>
      </c>
      <c r="F43" s="35">
        <f t="shared" si="8"/>
        <v>8000</v>
      </c>
    </row>
    <row r="44" spans="1:6" x14ac:dyDescent="0.25">
      <c r="A44" s="2" t="s">
        <v>415</v>
      </c>
      <c r="B44" s="6" t="s">
        <v>131</v>
      </c>
      <c r="C44" s="26"/>
      <c r="D44" s="26"/>
      <c r="E44" s="26"/>
      <c r="F44" s="34"/>
    </row>
    <row r="45" spans="1:6" x14ac:dyDescent="0.25">
      <c r="A45" s="2" t="s">
        <v>416</v>
      </c>
      <c r="B45" s="7" t="s">
        <v>8</v>
      </c>
      <c r="C45" s="26">
        <v>38000</v>
      </c>
      <c r="D45" s="26">
        <v>33057.22</v>
      </c>
      <c r="E45" s="26">
        <v>39000</v>
      </c>
      <c r="F45" s="34">
        <v>39000</v>
      </c>
    </row>
    <row r="46" spans="1:6" x14ac:dyDescent="0.25">
      <c r="A46" s="2" t="s">
        <v>417</v>
      </c>
      <c r="B46" s="7" t="s">
        <v>9</v>
      </c>
      <c r="C46" s="26">
        <v>1000</v>
      </c>
      <c r="D46" s="26">
        <v>159.96</v>
      </c>
      <c r="E46" s="26">
        <v>500</v>
      </c>
      <c r="F46" s="34">
        <v>5000</v>
      </c>
    </row>
    <row r="47" spans="1:6" x14ac:dyDescent="0.25">
      <c r="A47" s="2" t="s">
        <v>418</v>
      </c>
      <c r="B47" s="7" t="s">
        <v>132</v>
      </c>
      <c r="C47" s="26">
        <v>5000</v>
      </c>
      <c r="D47" s="26">
        <v>1259.74</v>
      </c>
      <c r="E47" s="26">
        <v>2500</v>
      </c>
      <c r="F47" s="34">
        <v>6500</v>
      </c>
    </row>
    <row r="48" spans="1:6" x14ac:dyDescent="0.25">
      <c r="A48" s="2" t="s">
        <v>419</v>
      </c>
      <c r="B48" s="7" t="s">
        <v>133</v>
      </c>
      <c r="C48" s="26">
        <v>1000</v>
      </c>
      <c r="D48" s="26">
        <v>845.74</v>
      </c>
      <c r="E48" s="26">
        <v>1000</v>
      </c>
      <c r="F48" s="34">
        <v>1200</v>
      </c>
    </row>
    <row r="49" spans="1:6" x14ac:dyDescent="0.25">
      <c r="A49" s="2" t="s">
        <v>420</v>
      </c>
      <c r="B49" s="7" t="s">
        <v>134</v>
      </c>
      <c r="C49" s="26">
        <v>4000</v>
      </c>
      <c r="D49" s="26">
        <v>1062.1099999999999</v>
      </c>
      <c r="E49" s="26">
        <v>3500</v>
      </c>
      <c r="F49" s="34">
        <v>4500</v>
      </c>
    </row>
    <row r="50" spans="1:6" x14ac:dyDescent="0.25">
      <c r="A50" s="2" t="s">
        <v>421</v>
      </c>
      <c r="B50" s="7" t="s">
        <v>294</v>
      </c>
      <c r="C50" s="26">
        <v>5500</v>
      </c>
      <c r="D50" s="26">
        <v>5778.91</v>
      </c>
      <c r="E50" s="26">
        <v>6000</v>
      </c>
      <c r="F50" s="34">
        <v>5500</v>
      </c>
    </row>
    <row r="51" spans="1:6" x14ac:dyDescent="0.25">
      <c r="A51" s="2" t="s">
        <v>422</v>
      </c>
      <c r="B51" s="7" t="s">
        <v>10</v>
      </c>
      <c r="C51" s="26">
        <v>500</v>
      </c>
      <c r="D51" s="26">
        <v>695.46</v>
      </c>
      <c r="E51" s="26">
        <v>750</v>
      </c>
      <c r="F51" s="34">
        <v>600</v>
      </c>
    </row>
    <row r="52" spans="1:6" x14ac:dyDescent="0.25">
      <c r="A52" s="2" t="s">
        <v>423</v>
      </c>
      <c r="B52" s="7" t="s">
        <v>11</v>
      </c>
      <c r="C52" s="26">
        <v>3100</v>
      </c>
      <c r="D52" s="26">
        <v>2131.13</v>
      </c>
      <c r="E52" s="26">
        <v>3200</v>
      </c>
      <c r="F52" s="34">
        <v>3200</v>
      </c>
    </row>
    <row r="53" spans="1:6" x14ac:dyDescent="0.25">
      <c r="A53" s="2" t="s">
        <v>424</v>
      </c>
      <c r="B53" s="7" t="s">
        <v>135</v>
      </c>
      <c r="C53" s="26">
        <v>3500</v>
      </c>
      <c r="D53" s="26">
        <v>1325.07</v>
      </c>
      <c r="E53" s="26">
        <v>3000</v>
      </c>
      <c r="F53" s="34">
        <v>3500</v>
      </c>
    </row>
    <row r="54" spans="1:6" x14ac:dyDescent="0.25">
      <c r="A54" s="2" t="s">
        <v>425</v>
      </c>
      <c r="B54" s="7" t="s">
        <v>12</v>
      </c>
      <c r="C54" s="26">
        <v>0</v>
      </c>
      <c r="D54" s="26">
        <v>0</v>
      </c>
      <c r="E54" s="26">
        <f t="shared" ref="E54" si="9">D54/10.5*12</f>
        <v>0</v>
      </c>
      <c r="F54" s="34">
        <v>0</v>
      </c>
    </row>
    <row r="55" spans="1:6" x14ac:dyDescent="0.25">
      <c r="A55" s="2" t="s">
        <v>426</v>
      </c>
      <c r="B55" s="7" t="s">
        <v>136</v>
      </c>
      <c r="C55" s="26">
        <v>3000</v>
      </c>
      <c r="D55" s="26">
        <v>6290.01</v>
      </c>
      <c r="E55" s="26">
        <v>6500</v>
      </c>
      <c r="F55" s="34">
        <v>6000</v>
      </c>
    </row>
    <row r="56" spans="1:6" x14ac:dyDescent="0.25">
      <c r="A56" s="2" t="s">
        <v>427</v>
      </c>
      <c r="B56" s="7" t="s">
        <v>137</v>
      </c>
      <c r="C56" s="26">
        <v>1100</v>
      </c>
      <c r="D56" s="26">
        <v>891.88</v>
      </c>
      <c r="E56" s="26">
        <v>1100</v>
      </c>
      <c r="F56" s="34">
        <v>1500</v>
      </c>
    </row>
    <row r="57" spans="1:6" x14ac:dyDescent="0.25">
      <c r="B57" s="5" t="s">
        <v>1</v>
      </c>
      <c r="C57" s="30">
        <f t="shared" ref="C57:F57" si="10">SUM(C45:C56)</f>
        <v>65700</v>
      </c>
      <c r="D57" s="30">
        <f t="shared" si="10"/>
        <v>53497.229999999989</v>
      </c>
      <c r="E57" s="30">
        <f t="shared" si="10"/>
        <v>67050</v>
      </c>
      <c r="F57" s="35">
        <f t="shared" si="10"/>
        <v>76500</v>
      </c>
    </row>
    <row r="58" spans="1:6" x14ac:dyDescent="0.25">
      <c r="A58" s="2" t="s">
        <v>428</v>
      </c>
      <c r="B58" s="6" t="s">
        <v>138</v>
      </c>
      <c r="C58" s="26"/>
      <c r="D58" s="26"/>
      <c r="E58" s="26"/>
      <c r="F58" s="34"/>
    </row>
    <row r="59" spans="1:6" x14ac:dyDescent="0.25">
      <c r="A59" s="2" t="s">
        <v>429</v>
      </c>
      <c r="B59" s="7" t="s">
        <v>13</v>
      </c>
      <c r="C59" s="26">
        <v>0</v>
      </c>
      <c r="D59" s="26">
        <v>0</v>
      </c>
      <c r="E59" s="26">
        <f>D59/9*12</f>
        <v>0</v>
      </c>
      <c r="F59" s="34">
        <v>0</v>
      </c>
    </row>
    <row r="60" spans="1:6" x14ac:dyDescent="0.25">
      <c r="A60" s="2" t="s">
        <v>430</v>
      </c>
      <c r="B60" s="7" t="s">
        <v>139</v>
      </c>
      <c r="C60" s="26">
        <v>0</v>
      </c>
      <c r="D60" s="26">
        <v>0</v>
      </c>
      <c r="E60" s="26">
        <f t="shared" ref="E60" si="11">D60/9*12</f>
        <v>0</v>
      </c>
      <c r="F60" s="34">
        <v>0</v>
      </c>
    </row>
    <row r="61" spans="1:6" x14ac:dyDescent="0.25">
      <c r="A61" s="2" t="s">
        <v>431</v>
      </c>
      <c r="B61" s="7" t="s">
        <v>140</v>
      </c>
      <c r="C61" s="26">
        <v>40000</v>
      </c>
      <c r="D61" s="26">
        <v>47933.05</v>
      </c>
      <c r="E61" s="26">
        <v>55000</v>
      </c>
      <c r="F61" s="36">
        <v>50000</v>
      </c>
    </row>
    <row r="62" spans="1:6" x14ac:dyDescent="0.25">
      <c r="A62" s="2" t="s">
        <v>432</v>
      </c>
      <c r="B62" s="7" t="s">
        <v>141</v>
      </c>
      <c r="C62" s="26">
        <v>1000</v>
      </c>
      <c r="D62" s="26">
        <v>0</v>
      </c>
      <c r="E62" s="26">
        <v>1000</v>
      </c>
      <c r="F62" s="36">
        <v>1000</v>
      </c>
    </row>
    <row r="63" spans="1:6" x14ac:dyDescent="0.25">
      <c r="B63" s="5" t="s">
        <v>1</v>
      </c>
      <c r="C63" s="30">
        <f t="shared" ref="C63:F63" si="12">SUM(C59:C62)</f>
        <v>41000</v>
      </c>
      <c r="D63" s="30">
        <f t="shared" si="12"/>
        <v>47933.05</v>
      </c>
      <c r="E63" s="30">
        <f t="shared" si="12"/>
        <v>56000</v>
      </c>
      <c r="F63" s="35">
        <f t="shared" si="12"/>
        <v>51000</v>
      </c>
    </row>
    <row r="64" spans="1:6" x14ac:dyDescent="0.25">
      <c r="A64" s="2" t="s">
        <v>433</v>
      </c>
      <c r="B64" s="6" t="s">
        <v>226</v>
      </c>
      <c r="C64" s="26"/>
      <c r="D64" s="26"/>
      <c r="E64" s="26"/>
      <c r="F64" s="34"/>
    </row>
    <row r="65" spans="1:6" x14ac:dyDescent="0.25">
      <c r="A65" s="2" t="s">
        <v>433</v>
      </c>
      <c r="B65" s="7" t="s">
        <v>142</v>
      </c>
      <c r="C65" s="26">
        <v>25000</v>
      </c>
      <c r="D65" s="26">
        <v>23447.95</v>
      </c>
      <c r="E65" s="26">
        <v>30000</v>
      </c>
      <c r="F65" s="36">
        <v>30000</v>
      </c>
    </row>
    <row r="66" spans="1:6" x14ac:dyDescent="0.25">
      <c r="B66" s="5" t="s">
        <v>1</v>
      </c>
      <c r="C66" s="30">
        <f t="shared" ref="C66:F66" si="13">SUM(C65)</f>
        <v>25000</v>
      </c>
      <c r="D66" s="30">
        <f t="shared" si="13"/>
        <v>23447.95</v>
      </c>
      <c r="E66" s="30">
        <f t="shared" si="13"/>
        <v>30000</v>
      </c>
      <c r="F66" s="35">
        <f t="shared" si="13"/>
        <v>30000</v>
      </c>
    </row>
    <row r="67" spans="1:6" x14ac:dyDescent="0.25">
      <c r="A67" s="2" t="s">
        <v>434</v>
      </c>
      <c r="B67" s="6" t="s">
        <v>143</v>
      </c>
      <c r="C67" s="26"/>
      <c r="D67" s="26"/>
      <c r="E67" s="26"/>
      <c r="F67" s="34"/>
    </row>
    <row r="68" spans="1:6" x14ac:dyDescent="0.25">
      <c r="A68" s="2" t="s">
        <v>435</v>
      </c>
      <c r="B68" s="7" t="s">
        <v>144</v>
      </c>
      <c r="C68" s="26">
        <v>0</v>
      </c>
      <c r="D68" s="26">
        <v>0</v>
      </c>
      <c r="E68" s="26">
        <v>0</v>
      </c>
      <c r="F68" s="34">
        <v>2500</v>
      </c>
    </row>
    <row r="69" spans="1:6" x14ac:dyDescent="0.25">
      <c r="A69" s="2" t="s">
        <v>436</v>
      </c>
      <c r="B69" s="7" t="s">
        <v>375</v>
      </c>
      <c r="C69" s="26">
        <v>0</v>
      </c>
      <c r="D69" s="26">
        <v>0</v>
      </c>
      <c r="E69" s="26">
        <v>0</v>
      </c>
      <c r="F69" s="34">
        <v>1000</v>
      </c>
    </row>
    <row r="70" spans="1:6" x14ac:dyDescent="0.25">
      <c r="B70" s="5" t="s">
        <v>1</v>
      </c>
      <c r="C70" s="30">
        <f t="shared" ref="C70:F70" si="14">SUM(C68:C69)</f>
        <v>0</v>
      </c>
      <c r="D70" s="30">
        <f t="shared" si="14"/>
        <v>0</v>
      </c>
      <c r="E70" s="30">
        <f t="shared" si="14"/>
        <v>0</v>
      </c>
      <c r="F70" s="35">
        <f t="shared" si="14"/>
        <v>3500</v>
      </c>
    </row>
    <row r="71" spans="1:6" x14ac:dyDescent="0.25">
      <c r="A71" s="2" t="s">
        <v>437</v>
      </c>
      <c r="B71" s="6" t="s">
        <v>145</v>
      </c>
      <c r="C71" s="26"/>
      <c r="D71" s="26"/>
      <c r="E71" s="26"/>
      <c r="F71" s="34"/>
    </row>
    <row r="72" spans="1:6" x14ac:dyDescent="0.25">
      <c r="A72" s="2" t="s">
        <v>438</v>
      </c>
      <c r="B72" s="7" t="s">
        <v>265</v>
      </c>
      <c r="C72" s="26">
        <v>2500</v>
      </c>
      <c r="D72" s="26">
        <v>192.32</v>
      </c>
      <c r="E72" s="26">
        <v>1000</v>
      </c>
      <c r="F72" s="34">
        <v>2000</v>
      </c>
    </row>
    <row r="73" spans="1:6" x14ac:dyDescent="0.25">
      <c r="A73" s="2" t="s">
        <v>439</v>
      </c>
      <c r="B73" s="7" t="s">
        <v>146</v>
      </c>
      <c r="C73" s="26">
        <v>3500</v>
      </c>
      <c r="D73" s="26">
        <v>2426.0500000000002</v>
      </c>
      <c r="E73" s="26">
        <v>3000</v>
      </c>
      <c r="F73" s="36">
        <v>3500</v>
      </c>
    </row>
    <row r="74" spans="1:6" x14ac:dyDescent="0.25">
      <c r="A74" s="2" t="s">
        <v>440</v>
      </c>
      <c r="B74" s="7" t="s">
        <v>147</v>
      </c>
      <c r="C74" s="26">
        <v>3000</v>
      </c>
      <c r="D74" s="26">
        <v>1863.3</v>
      </c>
      <c r="E74" s="26">
        <v>2500</v>
      </c>
      <c r="F74" s="34">
        <v>3000</v>
      </c>
    </row>
    <row r="75" spans="1:6" x14ac:dyDescent="0.25">
      <c r="A75" s="2" t="s">
        <v>441</v>
      </c>
      <c r="B75" s="7" t="s">
        <v>148</v>
      </c>
      <c r="C75" s="26">
        <v>4500</v>
      </c>
      <c r="D75" s="26">
        <v>1743.75</v>
      </c>
      <c r="E75" s="26">
        <v>4000</v>
      </c>
      <c r="F75" s="34">
        <v>5500</v>
      </c>
    </row>
    <row r="76" spans="1:6" x14ac:dyDescent="0.25">
      <c r="A76" s="2" t="s">
        <v>442</v>
      </c>
      <c r="B76" s="7" t="s">
        <v>14</v>
      </c>
      <c r="C76" s="26">
        <v>0</v>
      </c>
      <c r="D76" s="26">
        <v>0</v>
      </c>
      <c r="E76" s="26">
        <f t="shared" ref="E76" si="15">D76/9*12</f>
        <v>0</v>
      </c>
      <c r="F76" s="36">
        <v>10000</v>
      </c>
    </row>
    <row r="77" spans="1:6" x14ac:dyDescent="0.25">
      <c r="A77" s="2" t="s">
        <v>443</v>
      </c>
      <c r="B77" s="7" t="s">
        <v>15</v>
      </c>
      <c r="C77" s="26">
        <v>0</v>
      </c>
      <c r="D77" s="26">
        <v>0</v>
      </c>
      <c r="E77" s="26">
        <f>D77/10*12</f>
        <v>0</v>
      </c>
      <c r="F77" s="36">
        <v>0</v>
      </c>
    </row>
    <row r="78" spans="1:6" x14ac:dyDescent="0.25">
      <c r="A78" s="2" t="s">
        <v>444</v>
      </c>
      <c r="B78" s="7" t="s">
        <v>16</v>
      </c>
      <c r="C78" s="26">
        <v>500</v>
      </c>
      <c r="D78" s="26">
        <v>0</v>
      </c>
      <c r="E78" s="26">
        <f t="shared" ref="E78:E84" si="16">D78/10*12</f>
        <v>0</v>
      </c>
      <c r="F78" s="36">
        <v>250</v>
      </c>
    </row>
    <row r="79" spans="1:6" x14ac:dyDescent="0.25">
      <c r="A79" s="2" t="s">
        <v>445</v>
      </c>
      <c r="B79" s="7" t="s">
        <v>305</v>
      </c>
      <c r="C79" s="26">
        <v>7000</v>
      </c>
      <c r="D79" s="26">
        <v>5242.1400000000003</v>
      </c>
      <c r="E79" s="26">
        <v>7000</v>
      </c>
      <c r="F79" s="36">
        <v>7500</v>
      </c>
    </row>
    <row r="80" spans="1:6" x14ac:dyDescent="0.25">
      <c r="A80" s="2" t="s">
        <v>446</v>
      </c>
      <c r="B80" s="7" t="s">
        <v>149</v>
      </c>
      <c r="C80" s="26">
        <v>9500</v>
      </c>
      <c r="D80" s="26">
        <v>6438.63</v>
      </c>
      <c r="E80" s="26">
        <v>8500</v>
      </c>
      <c r="F80" s="34">
        <v>9500</v>
      </c>
    </row>
    <row r="81" spans="1:6" x14ac:dyDescent="0.25">
      <c r="A81" s="2" t="s">
        <v>447</v>
      </c>
      <c r="B81" s="7" t="s">
        <v>150</v>
      </c>
      <c r="C81" s="26">
        <v>5000</v>
      </c>
      <c r="D81" s="26">
        <v>8492.7000000000007</v>
      </c>
      <c r="E81" s="26">
        <v>8000</v>
      </c>
      <c r="F81" s="36">
        <v>5000</v>
      </c>
    </row>
    <row r="82" spans="1:6" x14ac:dyDescent="0.25">
      <c r="A82" s="2" t="s">
        <v>448</v>
      </c>
      <c r="B82" s="7" t="s">
        <v>33</v>
      </c>
      <c r="C82" s="26">
        <v>4000</v>
      </c>
      <c r="D82" s="26">
        <v>2938.78</v>
      </c>
      <c r="E82" s="26">
        <v>4000</v>
      </c>
      <c r="F82" s="34">
        <v>5000</v>
      </c>
    </row>
    <row r="83" spans="1:6" x14ac:dyDescent="0.25">
      <c r="A83" s="2" t="s">
        <v>449</v>
      </c>
      <c r="B83" s="7" t="s">
        <v>306</v>
      </c>
      <c r="C83" s="26">
        <v>2000</v>
      </c>
      <c r="D83" s="26">
        <v>724.25</v>
      </c>
      <c r="E83" s="26">
        <v>800</v>
      </c>
      <c r="F83" s="36">
        <v>1000</v>
      </c>
    </row>
    <row r="84" spans="1:6" x14ac:dyDescent="0.25">
      <c r="A84" s="2" t="s">
        <v>450</v>
      </c>
      <c r="B84" s="7" t="s">
        <v>17</v>
      </c>
      <c r="C84" s="26">
        <v>0</v>
      </c>
      <c r="D84" s="26">
        <v>0</v>
      </c>
      <c r="E84" s="26">
        <f t="shared" si="16"/>
        <v>0</v>
      </c>
      <c r="F84" s="34">
        <v>0</v>
      </c>
    </row>
    <row r="85" spans="1:6" x14ac:dyDescent="0.25">
      <c r="A85" s="2" t="s">
        <v>451</v>
      </c>
      <c r="B85" s="7" t="s">
        <v>307</v>
      </c>
      <c r="C85" s="26">
        <v>800</v>
      </c>
      <c r="D85" s="26">
        <v>181.03</v>
      </c>
      <c r="E85" s="26">
        <v>500</v>
      </c>
      <c r="F85" s="34">
        <v>500</v>
      </c>
    </row>
    <row r="86" spans="1:6" x14ac:dyDescent="0.25">
      <c r="A86" s="2" t="s">
        <v>452</v>
      </c>
      <c r="B86" s="7" t="s">
        <v>151</v>
      </c>
      <c r="C86" s="26">
        <v>650</v>
      </c>
      <c r="D86" s="26">
        <v>441.48</v>
      </c>
      <c r="E86" s="26">
        <v>550</v>
      </c>
      <c r="F86" s="34">
        <v>600</v>
      </c>
    </row>
    <row r="87" spans="1:6" x14ac:dyDescent="0.25">
      <c r="A87" s="2" t="s">
        <v>453</v>
      </c>
      <c r="B87" s="7" t="s">
        <v>152</v>
      </c>
      <c r="C87" s="26">
        <v>4000</v>
      </c>
      <c r="D87" s="26">
        <v>2981.25</v>
      </c>
      <c r="E87" s="26">
        <v>4000</v>
      </c>
      <c r="F87" s="34">
        <v>5500</v>
      </c>
    </row>
    <row r="88" spans="1:6" x14ac:dyDescent="0.25">
      <c r="B88" s="5" t="s">
        <v>1</v>
      </c>
      <c r="C88" s="30">
        <f t="shared" ref="C88:F88" si="17">SUM(C72:C87)</f>
        <v>46950</v>
      </c>
      <c r="D88" s="30">
        <f t="shared" si="17"/>
        <v>33665.68</v>
      </c>
      <c r="E88" s="30">
        <f t="shared" si="17"/>
        <v>43850</v>
      </c>
      <c r="F88" s="35">
        <f t="shared" si="17"/>
        <v>58850</v>
      </c>
    </row>
    <row r="89" spans="1:6" x14ac:dyDescent="0.25">
      <c r="A89" s="2" t="s">
        <v>454</v>
      </c>
      <c r="B89" s="6" t="s">
        <v>153</v>
      </c>
      <c r="C89" s="26"/>
      <c r="D89" s="26"/>
      <c r="E89" s="26"/>
      <c r="F89" s="34"/>
    </row>
    <row r="90" spans="1:6" x14ac:dyDescent="0.25">
      <c r="A90" s="2" t="s">
        <v>455</v>
      </c>
      <c r="B90" s="7" t="s">
        <v>18</v>
      </c>
      <c r="C90" s="26">
        <v>1000</v>
      </c>
      <c r="D90" s="26">
        <v>0</v>
      </c>
      <c r="E90" s="26">
        <v>1000</v>
      </c>
      <c r="F90" s="34">
        <v>1000</v>
      </c>
    </row>
    <row r="91" spans="1:6" x14ac:dyDescent="0.25">
      <c r="A91" s="2" t="s">
        <v>456</v>
      </c>
      <c r="B91" s="7" t="s">
        <v>154</v>
      </c>
      <c r="C91" s="26">
        <v>7000</v>
      </c>
      <c r="D91" s="26">
        <v>3880.13</v>
      </c>
      <c r="E91" s="26">
        <v>5500</v>
      </c>
      <c r="F91" s="36">
        <v>6000</v>
      </c>
    </row>
    <row r="92" spans="1:6" x14ac:dyDescent="0.25">
      <c r="A92" s="2" t="s">
        <v>457</v>
      </c>
      <c r="B92" s="7" t="s">
        <v>371</v>
      </c>
      <c r="C92" s="26">
        <v>6000</v>
      </c>
      <c r="D92" s="26">
        <v>5554.53</v>
      </c>
      <c r="E92" s="26">
        <v>6500</v>
      </c>
      <c r="F92" s="34">
        <v>7000</v>
      </c>
    </row>
    <row r="93" spans="1:6" x14ac:dyDescent="0.25">
      <c r="B93" s="5" t="s">
        <v>1</v>
      </c>
      <c r="C93" s="30">
        <f t="shared" ref="C93:D93" si="18">SUM(C90:C92)</f>
        <v>14000</v>
      </c>
      <c r="D93" s="30">
        <f t="shared" si="18"/>
        <v>9434.66</v>
      </c>
      <c r="E93" s="30">
        <f t="shared" ref="E93:F93" si="19">SUM(E90:E92)</f>
        <v>13000</v>
      </c>
      <c r="F93" s="35">
        <f t="shared" si="19"/>
        <v>14000</v>
      </c>
    </row>
    <row r="94" spans="1:6" x14ac:dyDescent="0.25">
      <c r="A94" s="2" t="s">
        <v>458</v>
      </c>
      <c r="B94" s="6" t="s">
        <v>155</v>
      </c>
      <c r="C94" s="26">
        <v>88500</v>
      </c>
      <c r="D94" s="26">
        <v>98131.66</v>
      </c>
      <c r="E94" s="26">
        <f>D94</f>
        <v>98131.66</v>
      </c>
      <c r="F94" s="47">
        <v>102925</v>
      </c>
    </row>
    <row r="95" spans="1:6" x14ac:dyDescent="0.25">
      <c r="B95" s="5" t="s">
        <v>1</v>
      </c>
      <c r="C95" s="30">
        <f t="shared" ref="C95:D95" si="20">SUM(C94)</f>
        <v>88500</v>
      </c>
      <c r="D95" s="30">
        <f t="shared" si="20"/>
        <v>98131.66</v>
      </c>
      <c r="E95" s="30">
        <f t="shared" ref="E95:F95" si="21">SUM(E94)</f>
        <v>98131.66</v>
      </c>
      <c r="F95" s="35">
        <f t="shared" si="21"/>
        <v>102925</v>
      </c>
    </row>
    <row r="96" spans="1:6" x14ac:dyDescent="0.25">
      <c r="A96" s="2" t="s">
        <v>459</v>
      </c>
      <c r="B96" s="6" t="s">
        <v>156</v>
      </c>
      <c r="C96" s="26">
        <v>3000</v>
      </c>
      <c r="D96" s="26">
        <v>550</v>
      </c>
      <c r="E96" s="26">
        <v>1000</v>
      </c>
      <c r="F96" s="34">
        <v>2500</v>
      </c>
    </row>
    <row r="97" spans="1:6" x14ac:dyDescent="0.25">
      <c r="B97" s="5" t="s">
        <v>1</v>
      </c>
      <c r="C97" s="30">
        <f t="shared" ref="C97:D97" si="22">SUM(C96)</f>
        <v>3000</v>
      </c>
      <c r="D97" s="30">
        <f t="shared" si="22"/>
        <v>550</v>
      </c>
      <c r="E97" s="30">
        <f t="shared" ref="E97:F97" si="23">SUM(E96)</f>
        <v>1000</v>
      </c>
      <c r="F97" s="35">
        <f t="shared" si="23"/>
        <v>2500</v>
      </c>
    </row>
    <row r="98" spans="1:6" x14ac:dyDescent="0.25">
      <c r="A98" s="2" t="s">
        <v>460</v>
      </c>
      <c r="B98" s="6" t="s">
        <v>157</v>
      </c>
      <c r="C98" s="26">
        <v>250000</v>
      </c>
      <c r="D98" s="26">
        <v>0</v>
      </c>
      <c r="E98" s="26">
        <f>D98</f>
        <v>0</v>
      </c>
      <c r="F98" s="34">
        <v>250000</v>
      </c>
    </row>
    <row r="99" spans="1:6" x14ac:dyDescent="0.25">
      <c r="B99" s="5" t="s">
        <v>1</v>
      </c>
      <c r="C99" s="30">
        <f t="shared" ref="C99:D99" si="24">SUM(C98)</f>
        <v>250000</v>
      </c>
      <c r="D99" s="30">
        <f t="shared" si="24"/>
        <v>0</v>
      </c>
      <c r="E99" s="30">
        <f t="shared" ref="E99:F99" si="25">SUM(E98)</f>
        <v>0</v>
      </c>
      <c r="F99" s="35">
        <f t="shared" si="25"/>
        <v>250000</v>
      </c>
    </row>
    <row r="100" spans="1:6" x14ac:dyDescent="0.25">
      <c r="A100" s="2" t="s">
        <v>461</v>
      </c>
      <c r="B100" s="6" t="s">
        <v>158</v>
      </c>
      <c r="C100" s="26">
        <v>2000</v>
      </c>
      <c r="D100" s="26">
        <v>0</v>
      </c>
      <c r="E100" s="26">
        <f>D100</f>
        <v>0</v>
      </c>
      <c r="F100" s="34">
        <v>2000</v>
      </c>
    </row>
    <row r="101" spans="1:6" x14ac:dyDescent="0.25">
      <c r="B101" s="5" t="s">
        <v>1</v>
      </c>
      <c r="C101" s="30">
        <f t="shared" ref="C101:D101" si="26">SUM(C100)</f>
        <v>2000</v>
      </c>
      <c r="D101" s="30">
        <f t="shared" si="26"/>
        <v>0</v>
      </c>
      <c r="E101" s="30">
        <f t="shared" ref="E101:F101" si="27">SUM(E100)</f>
        <v>0</v>
      </c>
      <c r="F101" s="35">
        <f t="shared" si="27"/>
        <v>2000</v>
      </c>
    </row>
    <row r="102" spans="1:6" x14ac:dyDescent="0.25">
      <c r="A102" s="2" t="s">
        <v>462</v>
      </c>
      <c r="B102" s="6" t="s">
        <v>270</v>
      </c>
      <c r="C102" s="26">
        <v>2000</v>
      </c>
      <c r="D102" s="26">
        <v>1270.5999999999999</v>
      </c>
      <c r="E102" s="26">
        <v>2000</v>
      </c>
      <c r="F102" s="34">
        <v>2000</v>
      </c>
    </row>
    <row r="103" spans="1:6" x14ac:dyDescent="0.25">
      <c r="B103" s="5" t="s">
        <v>1</v>
      </c>
      <c r="C103" s="30">
        <f t="shared" ref="C103:D103" si="28">SUM(C102)</f>
        <v>2000</v>
      </c>
      <c r="D103" s="30">
        <f t="shared" si="28"/>
        <v>1270.5999999999999</v>
      </c>
      <c r="E103" s="30">
        <f t="shared" ref="E103:F103" si="29">SUM(E102)</f>
        <v>2000</v>
      </c>
      <c r="F103" s="35">
        <f t="shared" si="29"/>
        <v>2000</v>
      </c>
    </row>
    <row r="104" spans="1:6" x14ac:dyDescent="0.25">
      <c r="A104" s="2" t="s">
        <v>463</v>
      </c>
      <c r="B104" s="6" t="s">
        <v>159</v>
      </c>
      <c r="C104" s="26"/>
      <c r="D104" s="26"/>
      <c r="E104" s="26"/>
      <c r="F104" s="34"/>
    </row>
    <row r="105" spans="1:6" x14ac:dyDescent="0.25">
      <c r="A105" s="2" t="s">
        <v>464</v>
      </c>
      <c r="B105" s="7" t="s">
        <v>160</v>
      </c>
      <c r="C105" s="26">
        <v>370000</v>
      </c>
      <c r="D105" s="26">
        <v>298001.78999999998</v>
      </c>
      <c r="E105" s="26">
        <v>350000</v>
      </c>
      <c r="F105" s="34">
        <v>360000</v>
      </c>
    </row>
    <row r="106" spans="1:6" x14ac:dyDescent="0.25">
      <c r="A106" s="2" t="s">
        <v>465</v>
      </c>
      <c r="B106" s="7" t="s">
        <v>19</v>
      </c>
      <c r="C106" s="26">
        <v>5500</v>
      </c>
      <c r="D106" s="26">
        <v>337.69</v>
      </c>
      <c r="E106" s="26">
        <v>1000</v>
      </c>
      <c r="F106" s="34">
        <v>1000</v>
      </c>
    </row>
    <row r="107" spans="1:6" x14ac:dyDescent="0.25">
      <c r="A107" s="2" t="s">
        <v>466</v>
      </c>
      <c r="B107" s="7" t="s">
        <v>161</v>
      </c>
      <c r="C107" s="26">
        <v>9000</v>
      </c>
      <c r="D107" s="26">
        <v>7650.53</v>
      </c>
      <c r="E107" s="26">
        <v>9500</v>
      </c>
      <c r="F107" s="34">
        <v>10000</v>
      </c>
    </row>
    <row r="108" spans="1:6" x14ac:dyDescent="0.25">
      <c r="A108" s="2" t="s">
        <v>467</v>
      </c>
      <c r="B108" s="7" t="s">
        <v>308</v>
      </c>
      <c r="C108" s="26">
        <v>8500</v>
      </c>
      <c r="D108" s="26">
        <v>7768.51</v>
      </c>
      <c r="E108" s="26">
        <v>9000</v>
      </c>
      <c r="F108" s="36">
        <v>9000</v>
      </c>
    </row>
    <row r="109" spans="1:6" x14ac:dyDescent="0.25">
      <c r="A109" s="2" t="s">
        <v>468</v>
      </c>
      <c r="B109" s="7" t="s">
        <v>162</v>
      </c>
      <c r="C109" s="26">
        <v>6000</v>
      </c>
      <c r="D109" s="26">
        <v>4358.6099999999997</v>
      </c>
      <c r="E109" s="26">
        <v>6000</v>
      </c>
      <c r="F109" s="36">
        <v>6000</v>
      </c>
    </row>
    <row r="110" spans="1:6" x14ac:dyDescent="0.25">
      <c r="A110" s="2" t="s">
        <v>469</v>
      </c>
      <c r="B110" s="7" t="s">
        <v>20</v>
      </c>
      <c r="C110" s="26">
        <v>2000</v>
      </c>
      <c r="D110" s="26">
        <v>1279.08</v>
      </c>
      <c r="E110" s="26">
        <v>1500</v>
      </c>
      <c r="F110" s="34">
        <v>2000</v>
      </c>
    </row>
    <row r="111" spans="1:6" x14ac:dyDescent="0.25">
      <c r="A111" s="2" t="s">
        <v>470</v>
      </c>
      <c r="B111" s="7" t="s">
        <v>21</v>
      </c>
      <c r="C111" s="26">
        <v>5000</v>
      </c>
      <c r="D111" s="26">
        <v>1055.75</v>
      </c>
      <c r="E111" s="26">
        <v>2000</v>
      </c>
      <c r="F111" s="34">
        <v>4000</v>
      </c>
    </row>
    <row r="112" spans="1:6" x14ac:dyDescent="0.25">
      <c r="A112" s="2" t="s">
        <v>471</v>
      </c>
      <c r="B112" s="7" t="s">
        <v>269</v>
      </c>
      <c r="C112" s="26">
        <v>3000</v>
      </c>
      <c r="D112" s="26">
        <v>870</v>
      </c>
      <c r="E112" s="26">
        <v>2000</v>
      </c>
      <c r="F112" s="34">
        <v>3000</v>
      </c>
    </row>
    <row r="113" spans="1:6" x14ac:dyDescent="0.25">
      <c r="A113" s="2" t="s">
        <v>472</v>
      </c>
      <c r="B113" s="7" t="s">
        <v>309</v>
      </c>
      <c r="C113" s="26">
        <v>5000</v>
      </c>
      <c r="D113" s="26">
        <v>3533.24</v>
      </c>
      <c r="E113" s="26">
        <v>4500</v>
      </c>
      <c r="F113" s="34">
        <v>5000</v>
      </c>
    </row>
    <row r="114" spans="1:6" x14ac:dyDescent="0.25">
      <c r="A114" s="2" t="s">
        <v>473</v>
      </c>
      <c r="B114" s="7" t="s">
        <v>22</v>
      </c>
      <c r="C114" s="26">
        <v>500</v>
      </c>
      <c r="D114" s="26">
        <v>0</v>
      </c>
      <c r="E114" s="26">
        <f t="shared" ref="E114" si="30">D114/10*12</f>
        <v>0</v>
      </c>
      <c r="F114" s="34">
        <v>500</v>
      </c>
    </row>
    <row r="115" spans="1:6" x14ac:dyDescent="0.25">
      <c r="A115" s="2" t="s">
        <v>474</v>
      </c>
      <c r="B115" s="7" t="s">
        <v>23</v>
      </c>
      <c r="C115" s="26">
        <v>500</v>
      </c>
      <c r="D115" s="26">
        <v>128.94999999999999</v>
      </c>
      <c r="E115" s="26">
        <v>500</v>
      </c>
      <c r="F115" s="34">
        <v>500</v>
      </c>
    </row>
    <row r="116" spans="1:6" x14ac:dyDescent="0.25">
      <c r="A116" s="2" t="s">
        <v>475</v>
      </c>
      <c r="B116" s="7" t="s">
        <v>163</v>
      </c>
      <c r="C116" s="26">
        <v>2000</v>
      </c>
      <c r="D116" s="26">
        <v>5097.8599999999997</v>
      </c>
      <c r="E116" s="26">
        <v>5500</v>
      </c>
      <c r="F116" s="34">
        <v>3000</v>
      </c>
    </row>
    <row r="117" spans="1:6" x14ac:dyDescent="0.25">
      <c r="A117" s="2" t="s">
        <v>476</v>
      </c>
      <c r="B117" s="7" t="s">
        <v>295</v>
      </c>
      <c r="C117" s="26">
        <v>7500</v>
      </c>
      <c r="D117" s="26">
        <v>1507.13</v>
      </c>
      <c r="E117" s="26">
        <v>2500</v>
      </c>
      <c r="F117" s="47">
        <v>5000</v>
      </c>
    </row>
    <row r="118" spans="1:6" x14ac:dyDescent="0.25">
      <c r="A118" s="2" t="s">
        <v>477</v>
      </c>
      <c r="B118" s="7" t="s">
        <v>164</v>
      </c>
      <c r="C118" s="26">
        <v>3000</v>
      </c>
      <c r="D118" s="26">
        <v>2145</v>
      </c>
      <c r="E118" s="26">
        <v>3000</v>
      </c>
      <c r="F118" s="34">
        <v>5500</v>
      </c>
    </row>
    <row r="119" spans="1:6" x14ac:dyDescent="0.25">
      <c r="A119" s="2" t="s">
        <v>478</v>
      </c>
      <c r="B119" s="7" t="s">
        <v>24</v>
      </c>
      <c r="C119" s="26">
        <v>250</v>
      </c>
      <c r="D119" s="26">
        <v>232.3</v>
      </c>
      <c r="E119" s="26">
        <v>300</v>
      </c>
      <c r="F119" s="34">
        <v>300</v>
      </c>
    </row>
    <row r="120" spans="1:6" x14ac:dyDescent="0.25">
      <c r="A120" s="2" t="s">
        <v>479</v>
      </c>
      <c r="B120" s="7" t="s">
        <v>25</v>
      </c>
      <c r="C120" s="26">
        <v>250</v>
      </c>
      <c r="D120" s="26">
        <v>222.92</v>
      </c>
      <c r="E120" s="26">
        <v>300</v>
      </c>
      <c r="F120" s="34">
        <v>300</v>
      </c>
    </row>
    <row r="121" spans="1:6" x14ac:dyDescent="0.25">
      <c r="A121" s="2" t="s">
        <v>480</v>
      </c>
      <c r="B121" s="7" t="s">
        <v>296</v>
      </c>
      <c r="C121" s="26">
        <v>2500</v>
      </c>
      <c r="D121" s="26">
        <v>0</v>
      </c>
      <c r="E121" s="26">
        <v>1500</v>
      </c>
      <c r="F121" s="34">
        <v>2000</v>
      </c>
    </row>
    <row r="122" spans="1:6" x14ac:dyDescent="0.25">
      <c r="A122" s="2" t="s">
        <v>481</v>
      </c>
      <c r="B122" s="7" t="s">
        <v>165</v>
      </c>
      <c r="C122" s="26">
        <v>1000</v>
      </c>
      <c r="D122" s="26">
        <v>0</v>
      </c>
      <c r="E122" s="26">
        <v>1000</v>
      </c>
      <c r="F122" s="34">
        <v>1000</v>
      </c>
    </row>
    <row r="123" spans="1:6" x14ac:dyDescent="0.25">
      <c r="B123" s="5" t="s">
        <v>1</v>
      </c>
      <c r="C123" s="30">
        <f t="shared" ref="C123:F123" si="31">SUM(C105:C122)</f>
        <v>431500</v>
      </c>
      <c r="D123" s="30">
        <f t="shared" si="31"/>
        <v>334189.36</v>
      </c>
      <c r="E123" s="30">
        <f t="shared" si="31"/>
        <v>400100</v>
      </c>
      <c r="F123" s="35">
        <f t="shared" si="31"/>
        <v>418100</v>
      </c>
    </row>
    <row r="124" spans="1:6" x14ac:dyDescent="0.25">
      <c r="A124" s="2" t="s">
        <v>482</v>
      </c>
      <c r="B124" s="6" t="s">
        <v>166</v>
      </c>
      <c r="C124" s="26"/>
      <c r="D124" s="26"/>
      <c r="E124" s="26"/>
      <c r="F124" s="34"/>
    </row>
    <row r="125" spans="1:6" x14ac:dyDescent="0.25">
      <c r="A125" s="2" t="s">
        <v>483</v>
      </c>
      <c r="B125" s="7" t="s">
        <v>167</v>
      </c>
      <c r="C125" s="26">
        <v>0</v>
      </c>
      <c r="D125" s="26">
        <v>0</v>
      </c>
      <c r="E125" s="26">
        <f>D125</f>
        <v>0</v>
      </c>
      <c r="F125" s="34">
        <v>0</v>
      </c>
    </row>
    <row r="126" spans="1:6" x14ac:dyDescent="0.25">
      <c r="A126" s="2" t="s">
        <v>484</v>
      </c>
      <c r="B126" s="7" t="s">
        <v>310</v>
      </c>
      <c r="C126" s="26">
        <v>0</v>
      </c>
      <c r="D126" s="26">
        <v>0</v>
      </c>
      <c r="E126" s="26">
        <f>D126</f>
        <v>0</v>
      </c>
      <c r="F126" s="34">
        <v>0</v>
      </c>
    </row>
    <row r="127" spans="1:6" x14ac:dyDescent="0.25">
      <c r="B127" s="5" t="s">
        <v>1</v>
      </c>
      <c r="C127" s="30">
        <f t="shared" ref="C127:F127" si="32">SUM(C125:C126)</f>
        <v>0</v>
      </c>
      <c r="D127" s="30">
        <f t="shared" si="32"/>
        <v>0</v>
      </c>
      <c r="E127" s="30">
        <f t="shared" si="32"/>
        <v>0</v>
      </c>
      <c r="F127" s="35">
        <f t="shared" si="32"/>
        <v>0</v>
      </c>
    </row>
    <row r="128" spans="1:6" x14ac:dyDescent="0.25">
      <c r="A128" s="2" t="s">
        <v>485</v>
      </c>
      <c r="B128" s="6" t="s">
        <v>357</v>
      </c>
      <c r="C128" s="26"/>
      <c r="D128" s="26"/>
      <c r="E128" s="26"/>
      <c r="F128" s="34"/>
    </row>
    <row r="129" spans="1:6" x14ac:dyDescent="0.25">
      <c r="A129" s="2" t="s">
        <v>486</v>
      </c>
      <c r="B129" s="7" t="s">
        <v>718</v>
      </c>
      <c r="C129" s="26">
        <v>41500</v>
      </c>
      <c r="D129" s="26">
        <v>35407.21</v>
      </c>
      <c r="E129" s="26">
        <v>41500</v>
      </c>
      <c r="F129" s="36">
        <v>42500</v>
      </c>
    </row>
    <row r="130" spans="1:6" x14ac:dyDescent="0.25">
      <c r="A130" s="2" t="s">
        <v>487</v>
      </c>
      <c r="B130" s="7" t="s">
        <v>168</v>
      </c>
      <c r="C130" s="26">
        <v>45000</v>
      </c>
      <c r="D130" s="26">
        <v>42910.85</v>
      </c>
      <c r="E130" s="26">
        <v>48000</v>
      </c>
      <c r="F130" s="36">
        <v>56500</v>
      </c>
    </row>
    <row r="131" spans="1:6" x14ac:dyDescent="0.25">
      <c r="A131" s="2" t="s">
        <v>488</v>
      </c>
      <c r="B131" s="7" t="s">
        <v>355</v>
      </c>
      <c r="C131" s="26">
        <v>2000</v>
      </c>
      <c r="D131" s="26">
        <v>1101.19</v>
      </c>
      <c r="E131" s="26">
        <v>2000</v>
      </c>
      <c r="F131" s="34">
        <v>2000</v>
      </c>
    </row>
    <row r="132" spans="1:6" x14ac:dyDescent="0.25">
      <c r="A132" s="2" t="s">
        <v>489</v>
      </c>
      <c r="B132" s="7" t="s">
        <v>356</v>
      </c>
      <c r="C132" s="26">
        <v>800</v>
      </c>
      <c r="D132" s="26">
        <v>0</v>
      </c>
      <c r="E132" s="26">
        <v>500</v>
      </c>
      <c r="F132" s="34">
        <v>1000</v>
      </c>
    </row>
    <row r="133" spans="1:6" x14ac:dyDescent="0.25">
      <c r="A133" s="2" t="s">
        <v>490</v>
      </c>
      <c r="B133" s="7" t="s">
        <v>358</v>
      </c>
      <c r="C133" s="26">
        <v>1500</v>
      </c>
      <c r="D133" s="26">
        <v>1616</v>
      </c>
      <c r="E133" s="26">
        <v>2000</v>
      </c>
      <c r="F133" s="73">
        <v>3600</v>
      </c>
    </row>
    <row r="134" spans="1:6" x14ac:dyDescent="0.25">
      <c r="A134" s="2" t="s">
        <v>491</v>
      </c>
      <c r="B134" s="7" t="s">
        <v>354</v>
      </c>
      <c r="C134" s="26">
        <v>400</v>
      </c>
      <c r="D134" s="26">
        <v>312.38</v>
      </c>
      <c r="E134" s="26">
        <v>400</v>
      </c>
      <c r="F134" s="34">
        <v>400</v>
      </c>
    </row>
    <row r="135" spans="1:6" x14ac:dyDescent="0.25">
      <c r="A135" s="2" t="s">
        <v>492</v>
      </c>
      <c r="B135" s="7" t="s">
        <v>696</v>
      </c>
      <c r="C135" s="26">
        <v>5000</v>
      </c>
      <c r="D135" s="26">
        <v>2717.73</v>
      </c>
      <c r="E135" s="26">
        <v>4500</v>
      </c>
      <c r="F135" s="34">
        <v>5000</v>
      </c>
    </row>
    <row r="136" spans="1:6" x14ac:dyDescent="0.25">
      <c r="A136" s="2" t="s">
        <v>493</v>
      </c>
      <c r="B136" s="7" t="s">
        <v>266</v>
      </c>
      <c r="C136" s="26">
        <v>0</v>
      </c>
      <c r="D136" s="26">
        <v>0</v>
      </c>
      <c r="E136" s="26">
        <f t="shared" ref="E136" si="33">D136/9*12</f>
        <v>0</v>
      </c>
      <c r="F136" s="34">
        <v>0</v>
      </c>
    </row>
    <row r="137" spans="1:6" x14ac:dyDescent="0.25">
      <c r="A137" s="2" t="s">
        <v>494</v>
      </c>
      <c r="B137" s="7" t="s">
        <v>353</v>
      </c>
      <c r="C137" s="26">
        <v>500</v>
      </c>
      <c r="D137" s="26">
        <v>0</v>
      </c>
      <c r="E137" s="26">
        <v>500</v>
      </c>
      <c r="F137" s="34">
        <v>500</v>
      </c>
    </row>
    <row r="138" spans="1:6" x14ac:dyDescent="0.25">
      <c r="B138" s="5" t="s">
        <v>1</v>
      </c>
      <c r="C138" s="30">
        <f t="shared" ref="C138:F138" si="34">SUM(C129:C137)</f>
        <v>96700</v>
      </c>
      <c r="D138" s="30">
        <f t="shared" si="34"/>
        <v>84065.36</v>
      </c>
      <c r="E138" s="30">
        <f t="shared" si="34"/>
        <v>99400</v>
      </c>
      <c r="F138" s="35">
        <f t="shared" si="34"/>
        <v>111500</v>
      </c>
    </row>
    <row r="139" spans="1:6" x14ac:dyDescent="0.25">
      <c r="A139" s="2" t="s">
        <v>495</v>
      </c>
      <c r="B139" s="6" t="s">
        <v>169</v>
      </c>
      <c r="C139" s="26">
        <v>0</v>
      </c>
      <c r="D139" s="26">
        <v>0</v>
      </c>
      <c r="E139" s="26">
        <f>SUM(C139-D139)</f>
        <v>0</v>
      </c>
      <c r="F139" s="34"/>
    </row>
    <row r="140" spans="1:6" x14ac:dyDescent="0.25">
      <c r="B140" s="5" t="s">
        <v>1</v>
      </c>
      <c r="C140" s="30">
        <f t="shared" ref="C140:F140" si="35">SUM(C139)</f>
        <v>0</v>
      </c>
      <c r="D140" s="30">
        <f t="shared" si="35"/>
        <v>0</v>
      </c>
      <c r="E140" s="30">
        <f t="shared" si="35"/>
        <v>0</v>
      </c>
      <c r="F140" s="35">
        <f t="shared" si="35"/>
        <v>0</v>
      </c>
    </row>
    <row r="141" spans="1:6" x14ac:dyDescent="0.25">
      <c r="A141" s="2" t="s">
        <v>496</v>
      </c>
      <c r="B141" s="6" t="s">
        <v>346</v>
      </c>
      <c r="C141" s="26">
        <v>250</v>
      </c>
      <c r="D141" s="26">
        <v>-70</v>
      </c>
      <c r="E141" s="26">
        <v>250</v>
      </c>
      <c r="F141" s="34">
        <v>300</v>
      </c>
    </row>
    <row r="142" spans="1:6" x14ac:dyDescent="0.25">
      <c r="B142" s="5" t="s">
        <v>1</v>
      </c>
      <c r="C142" s="30">
        <f t="shared" ref="C142:F142" si="36">SUM(C141)</f>
        <v>250</v>
      </c>
      <c r="D142" s="30">
        <f t="shared" si="36"/>
        <v>-70</v>
      </c>
      <c r="E142" s="30">
        <f t="shared" si="36"/>
        <v>250</v>
      </c>
      <c r="F142" s="35">
        <f t="shared" si="36"/>
        <v>300</v>
      </c>
    </row>
    <row r="143" spans="1:6" x14ac:dyDescent="0.25">
      <c r="A143" s="2" t="s">
        <v>497</v>
      </c>
      <c r="B143" s="6" t="s">
        <v>170</v>
      </c>
      <c r="C143" s="26"/>
      <c r="D143" s="26"/>
      <c r="E143" s="26"/>
      <c r="F143" s="34"/>
    </row>
    <row r="144" spans="1:6" x14ac:dyDescent="0.25">
      <c r="A144" s="2" t="s">
        <v>498</v>
      </c>
      <c r="B144" s="7" t="s">
        <v>26</v>
      </c>
      <c r="C144" s="26">
        <v>330000</v>
      </c>
      <c r="D144" s="26">
        <v>269607.23</v>
      </c>
      <c r="E144" s="26">
        <v>310000</v>
      </c>
      <c r="F144" s="34">
        <v>325000</v>
      </c>
    </row>
    <row r="145" spans="1:7" x14ac:dyDescent="0.25">
      <c r="A145" s="2" t="s">
        <v>712</v>
      </c>
      <c r="B145" s="7" t="s">
        <v>713</v>
      </c>
      <c r="C145" s="26">
        <v>17000</v>
      </c>
      <c r="D145" s="26">
        <v>5920.97</v>
      </c>
      <c r="E145" s="26">
        <v>6000</v>
      </c>
      <c r="F145" s="36">
        <v>0</v>
      </c>
    </row>
    <row r="146" spans="1:7" x14ac:dyDescent="0.25">
      <c r="A146" s="2" t="s">
        <v>742</v>
      </c>
      <c r="B146" s="7" t="s">
        <v>743</v>
      </c>
      <c r="C146" s="26">
        <v>0</v>
      </c>
      <c r="D146" s="26">
        <v>1908.66</v>
      </c>
      <c r="E146" s="26">
        <v>2000</v>
      </c>
      <c r="F146" s="36">
        <v>0</v>
      </c>
    </row>
    <row r="147" spans="1:7" x14ac:dyDescent="0.25">
      <c r="A147" s="2" t="s">
        <v>499</v>
      </c>
      <c r="B147" s="7" t="s">
        <v>171</v>
      </c>
      <c r="C147" s="26">
        <v>4000</v>
      </c>
      <c r="D147" s="26">
        <v>910.82</v>
      </c>
      <c r="E147" s="26">
        <v>1000</v>
      </c>
      <c r="F147" s="73">
        <v>4000</v>
      </c>
    </row>
    <row r="148" spans="1:7" x14ac:dyDescent="0.25">
      <c r="A148" s="2" t="s">
        <v>500</v>
      </c>
      <c r="B148" s="7" t="s">
        <v>172</v>
      </c>
      <c r="C148" s="26">
        <v>0</v>
      </c>
      <c r="D148" s="26">
        <v>0</v>
      </c>
      <c r="E148" s="26">
        <f t="shared" ref="E148" si="37">D148/10*12</f>
        <v>0</v>
      </c>
      <c r="F148" s="34">
        <v>0</v>
      </c>
    </row>
    <row r="149" spans="1:7" x14ac:dyDescent="0.25">
      <c r="A149" s="2" t="s">
        <v>501</v>
      </c>
      <c r="B149" s="7" t="s">
        <v>173</v>
      </c>
      <c r="C149" s="26">
        <v>15000</v>
      </c>
      <c r="D149" s="26">
        <v>7100</v>
      </c>
      <c r="E149" s="26">
        <v>10000</v>
      </c>
      <c r="F149" s="47">
        <v>12000</v>
      </c>
    </row>
    <row r="150" spans="1:7" x14ac:dyDescent="0.25">
      <c r="A150" s="2" t="s">
        <v>502</v>
      </c>
      <c r="B150" s="7" t="s">
        <v>174</v>
      </c>
      <c r="C150" s="26">
        <v>40000</v>
      </c>
      <c r="D150" s="26">
        <v>37179.279999999999</v>
      </c>
      <c r="E150" s="26">
        <v>40000</v>
      </c>
      <c r="F150" s="34">
        <v>40000</v>
      </c>
    </row>
    <row r="151" spans="1:7" x14ac:dyDescent="0.25">
      <c r="A151" s="2" t="s">
        <v>503</v>
      </c>
      <c r="B151" s="7" t="s">
        <v>175</v>
      </c>
      <c r="C151" s="26">
        <v>40000</v>
      </c>
      <c r="D151" s="26">
        <v>22965.66</v>
      </c>
      <c r="E151" s="26">
        <v>30000</v>
      </c>
      <c r="F151" s="36">
        <v>40000</v>
      </c>
      <c r="G151" s="32"/>
    </row>
    <row r="152" spans="1:7" x14ac:dyDescent="0.25">
      <c r="A152" s="2" t="s">
        <v>504</v>
      </c>
      <c r="B152" s="7" t="s">
        <v>176</v>
      </c>
      <c r="C152" s="26">
        <v>12000</v>
      </c>
      <c r="D152" s="26">
        <v>8881.91</v>
      </c>
      <c r="E152" s="26">
        <v>10000</v>
      </c>
      <c r="F152" s="36">
        <v>12000</v>
      </c>
      <c r="G152" s="32"/>
    </row>
    <row r="153" spans="1:7" x14ac:dyDescent="0.25">
      <c r="A153" s="2" t="s">
        <v>505</v>
      </c>
      <c r="B153" s="7" t="s">
        <v>177</v>
      </c>
      <c r="C153" s="26">
        <v>7500</v>
      </c>
      <c r="D153" s="26">
        <v>4052.35</v>
      </c>
      <c r="E153" s="26">
        <v>4500</v>
      </c>
      <c r="F153" s="73">
        <v>6000</v>
      </c>
      <c r="G153" s="32"/>
    </row>
    <row r="154" spans="1:7" x14ac:dyDescent="0.25">
      <c r="A154" s="2" t="s">
        <v>506</v>
      </c>
      <c r="B154" s="7" t="s">
        <v>178</v>
      </c>
      <c r="C154" s="26">
        <v>5000</v>
      </c>
      <c r="D154" s="26">
        <v>3999.01</v>
      </c>
      <c r="E154" s="26">
        <v>4000</v>
      </c>
      <c r="F154" s="73">
        <v>10000</v>
      </c>
      <c r="G154" s="32"/>
    </row>
    <row r="155" spans="1:7" x14ac:dyDescent="0.25">
      <c r="A155" s="2" t="s">
        <v>507</v>
      </c>
      <c r="B155" s="7" t="s">
        <v>179</v>
      </c>
      <c r="C155" s="26">
        <v>85000</v>
      </c>
      <c r="D155" s="26">
        <v>39923.58</v>
      </c>
      <c r="E155" s="26">
        <v>40000</v>
      </c>
      <c r="F155" s="47">
        <v>50000</v>
      </c>
      <c r="G155" s="32"/>
    </row>
    <row r="156" spans="1:7" x14ac:dyDescent="0.25">
      <c r="A156" s="2" t="s">
        <v>508</v>
      </c>
      <c r="B156" s="7" t="s">
        <v>180</v>
      </c>
      <c r="C156" s="26">
        <v>500</v>
      </c>
      <c r="D156" s="26">
        <v>284</v>
      </c>
      <c r="E156" s="26">
        <v>500</v>
      </c>
      <c r="F156" s="36">
        <v>500</v>
      </c>
      <c r="G156" s="32"/>
    </row>
    <row r="157" spans="1:7" x14ac:dyDescent="0.25">
      <c r="A157" s="2" t="s">
        <v>509</v>
      </c>
      <c r="B157" s="7" t="s">
        <v>181</v>
      </c>
      <c r="C157" s="26">
        <v>500</v>
      </c>
      <c r="D157" s="26">
        <v>0</v>
      </c>
      <c r="E157" s="26">
        <f t="shared" ref="E157:E164" si="38">D157/9*12</f>
        <v>0</v>
      </c>
      <c r="F157" s="36">
        <v>500</v>
      </c>
      <c r="G157" s="32"/>
    </row>
    <row r="158" spans="1:7" x14ac:dyDescent="0.25">
      <c r="A158" s="2" t="s">
        <v>510</v>
      </c>
      <c r="B158" s="7" t="s">
        <v>272</v>
      </c>
      <c r="C158" s="26">
        <v>5000</v>
      </c>
      <c r="D158" s="26">
        <v>2230.02</v>
      </c>
      <c r="E158" s="26">
        <v>3000</v>
      </c>
      <c r="F158" s="73">
        <v>5000</v>
      </c>
      <c r="G158" s="32"/>
    </row>
    <row r="159" spans="1:7" x14ac:dyDescent="0.25">
      <c r="A159" s="2" t="s">
        <v>511</v>
      </c>
      <c r="B159" s="7" t="s">
        <v>182</v>
      </c>
      <c r="C159" s="26">
        <v>0</v>
      </c>
      <c r="D159" s="26">
        <v>0</v>
      </c>
      <c r="E159" s="26">
        <f t="shared" si="38"/>
        <v>0</v>
      </c>
      <c r="F159" s="36">
        <v>0</v>
      </c>
      <c r="G159" s="32"/>
    </row>
    <row r="160" spans="1:7" x14ac:dyDescent="0.25">
      <c r="A160" s="2" t="s">
        <v>512</v>
      </c>
      <c r="B160" s="7" t="s">
        <v>183</v>
      </c>
      <c r="C160" s="26">
        <v>0</v>
      </c>
      <c r="D160" s="26">
        <v>643.69000000000005</v>
      </c>
      <c r="E160" s="26">
        <v>1000</v>
      </c>
      <c r="F160" s="36">
        <v>1000</v>
      </c>
      <c r="G160" s="32"/>
    </row>
    <row r="161" spans="1:6" x14ac:dyDescent="0.25">
      <c r="A161" s="2" t="s">
        <v>513</v>
      </c>
      <c r="B161" s="7" t="s">
        <v>724</v>
      </c>
      <c r="C161" s="26">
        <v>0</v>
      </c>
      <c r="D161" s="26">
        <v>0</v>
      </c>
      <c r="E161" s="26">
        <v>0</v>
      </c>
      <c r="F161" s="36">
        <v>0</v>
      </c>
    </row>
    <row r="162" spans="1:6" x14ac:dyDescent="0.25">
      <c r="A162" s="2" t="s">
        <v>514</v>
      </c>
      <c r="B162" s="7" t="s">
        <v>184</v>
      </c>
      <c r="C162" s="26">
        <v>0</v>
      </c>
      <c r="D162" s="26">
        <v>0</v>
      </c>
      <c r="E162" s="26">
        <f t="shared" si="38"/>
        <v>0</v>
      </c>
      <c r="F162" s="34">
        <v>0</v>
      </c>
    </row>
    <row r="163" spans="1:6" x14ac:dyDescent="0.25">
      <c r="A163" s="2" t="s">
        <v>515</v>
      </c>
      <c r="B163" s="7" t="s">
        <v>297</v>
      </c>
      <c r="C163" s="26">
        <v>500</v>
      </c>
      <c r="D163" s="26">
        <v>301.98</v>
      </c>
      <c r="E163" s="26">
        <v>500</v>
      </c>
      <c r="F163" s="34">
        <v>500</v>
      </c>
    </row>
    <row r="164" spans="1:6" x14ac:dyDescent="0.25">
      <c r="A164" s="2" t="s">
        <v>516</v>
      </c>
      <c r="B164" s="7" t="s">
        <v>298</v>
      </c>
      <c r="C164" s="26">
        <v>0</v>
      </c>
      <c r="D164" s="26">
        <v>0</v>
      </c>
      <c r="E164" s="26">
        <f t="shared" si="38"/>
        <v>0</v>
      </c>
      <c r="F164" s="34">
        <v>0</v>
      </c>
    </row>
    <row r="165" spans="1:6" x14ac:dyDescent="0.25">
      <c r="B165" s="5" t="s">
        <v>1</v>
      </c>
      <c r="C165" s="30">
        <f t="shared" ref="C165:F165" si="39">SUM(C144:C164)</f>
        <v>562000</v>
      </c>
      <c r="D165" s="30">
        <f t="shared" si="39"/>
        <v>405909.15999999992</v>
      </c>
      <c r="E165" s="30">
        <f t="shared" si="39"/>
        <v>462500</v>
      </c>
      <c r="F165" s="35">
        <f t="shared" si="39"/>
        <v>506500</v>
      </c>
    </row>
    <row r="166" spans="1:6" x14ac:dyDescent="0.25">
      <c r="A166" s="2" t="s">
        <v>517</v>
      </c>
      <c r="B166" s="6" t="s">
        <v>185</v>
      </c>
      <c r="C166" s="26"/>
      <c r="D166" s="26"/>
      <c r="E166" s="26"/>
      <c r="F166" s="34"/>
    </row>
    <row r="167" spans="1:6" x14ac:dyDescent="0.25">
      <c r="A167" s="2" t="s">
        <v>518</v>
      </c>
      <c r="B167" s="7" t="s">
        <v>186</v>
      </c>
      <c r="C167" s="26">
        <v>50000</v>
      </c>
      <c r="D167" s="26">
        <v>21537.360000000001</v>
      </c>
      <c r="E167" s="26">
        <v>22000</v>
      </c>
      <c r="F167" s="47">
        <v>50000</v>
      </c>
    </row>
    <row r="168" spans="1:6" x14ac:dyDescent="0.25">
      <c r="A168" s="2" t="s">
        <v>519</v>
      </c>
      <c r="B168" s="7" t="s">
        <v>187</v>
      </c>
      <c r="C168" s="26">
        <v>0</v>
      </c>
      <c r="D168" s="26">
        <v>0</v>
      </c>
      <c r="E168" s="26">
        <f t="shared" ref="E168" si="40">D168/9*12</f>
        <v>0</v>
      </c>
      <c r="F168" s="34">
        <v>0</v>
      </c>
    </row>
    <row r="169" spans="1:6" x14ac:dyDescent="0.25">
      <c r="A169" s="2" t="s">
        <v>520</v>
      </c>
      <c r="B169" s="7" t="s">
        <v>188</v>
      </c>
      <c r="C169" s="26">
        <v>20000</v>
      </c>
      <c r="D169" s="26">
        <v>16161.5</v>
      </c>
      <c r="E169" s="26">
        <v>20000</v>
      </c>
      <c r="F169" s="36">
        <v>20000</v>
      </c>
    </row>
    <row r="170" spans="1:6" x14ac:dyDescent="0.25">
      <c r="A170" s="2" t="s">
        <v>521</v>
      </c>
      <c r="B170" s="7" t="s">
        <v>311</v>
      </c>
      <c r="C170" s="26">
        <v>5000</v>
      </c>
      <c r="D170" s="26">
        <v>1915</v>
      </c>
      <c r="E170" s="26">
        <v>3000</v>
      </c>
      <c r="F170" s="34">
        <v>5000</v>
      </c>
    </row>
    <row r="171" spans="1:6" x14ac:dyDescent="0.25">
      <c r="A171" s="2" t="s">
        <v>522</v>
      </c>
      <c r="B171" s="7" t="s">
        <v>312</v>
      </c>
      <c r="C171" s="26">
        <v>0</v>
      </c>
      <c r="D171" s="26">
        <v>0</v>
      </c>
      <c r="E171" s="26">
        <v>0</v>
      </c>
      <c r="F171" s="36">
        <v>0</v>
      </c>
    </row>
    <row r="172" spans="1:6" x14ac:dyDescent="0.25">
      <c r="B172" s="5" t="s">
        <v>1</v>
      </c>
      <c r="C172" s="30">
        <f t="shared" ref="C172:F172" si="41">SUM(C167:C171)</f>
        <v>75000</v>
      </c>
      <c r="D172" s="30">
        <f t="shared" si="41"/>
        <v>39613.86</v>
      </c>
      <c r="E172" s="30">
        <f t="shared" si="41"/>
        <v>45000</v>
      </c>
      <c r="F172" s="35">
        <f t="shared" si="41"/>
        <v>75000</v>
      </c>
    </row>
    <row r="173" spans="1:6" x14ac:dyDescent="0.25">
      <c r="A173" s="2" t="s">
        <v>523</v>
      </c>
      <c r="B173" s="6" t="s">
        <v>189</v>
      </c>
      <c r="C173" s="26">
        <v>11000</v>
      </c>
      <c r="D173" s="26">
        <v>5294.81</v>
      </c>
      <c r="E173" s="26">
        <v>8000</v>
      </c>
      <c r="F173" s="36">
        <v>11000</v>
      </c>
    </row>
    <row r="174" spans="1:6" x14ac:dyDescent="0.25">
      <c r="B174" s="5" t="s">
        <v>1</v>
      </c>
      <c r="C174" s="30">
        <f t="shared" ref="C174:F174" si="42">SUM(C173)</f>
        <v>11000</v>
      </c>
      <c r="D174" s="30">
        <f t="shared" si="42"/>
        <v>5294.81</v>
      </c>
      <c r="E174" s="30">
        <f t="shared" si="42"/>
        <v>8000</v>
      </c>
      <c r="F174" s="35">
        <f t="shared" si="42"/>
        <v>11000</v>
      </c>
    </row>
    <row r="175" spans="1:6" x14ac:dyDescent="0.25">
      <c r="A175" s="2" t="s">
        <v>524</v>
      </c>
      <c r="B175" s="6" t="s">
        <v>363</v>
      </c>
      <c r="C175" s="26">
        <v>10000</v>
      </c>
      <c r="D175" s="26">
        <v>3324.05</v>
      </c>
      <c r="E175" s="26">
        <v>6000</v>
      </c>
      <c r="F175" s="34">
        <v>8000</v>
      </c>
    </row>
    <row r="176" spans="1:6" x14ac:dyDescent="0.25">
      <c r="B176" s="5" t="s">
        <v>1</v>
      </c>
      <c r="C176" s="30">
        <f t="shared" ref="C176:F176" si="43">SUM(C175)</f>
        <v>10000</v>
      </c>
      <c r="D176" s="30">
        <f t="shared" si="43"/>
        <v>3324.05</v>
      </c>
      <c r="E176" s="30">
        <f t="shared" si="43"/>
        <v>6000</v>
      </c>
      <c r="F176" s="35">
        <f t="shared" si="43"/>
        <v>8000</v>
      </c>
    </row>
    <row r="177" spans="1:6" x14ac:dyDescent="0.25">
      <c r="A177" s="2" t="s">
        <v>525</v>
      </c>
      <c r="B177" s="6" t="s">
        <v>190</v>
      </c>
      <c r="C177" s="26"/>
      <c r="D177" s="26"/>
      <c r="E177" s="26"/>
      <c r="F177" s="34"/>
    </row>
    <row r="178" spans="1:6" x14ac:dyDescent="0.25">
      <c r="A178" s="2" t="s">
        <v>526</v>
      </c>
      <c r="B178" s="7" t="s">
        <v>721</v>
      </c>
      <c r="C178" s="26">
        <v>27000</v>
      </c>
      <c r="D178" s="70">
        <v>16284.53</v>
      </c>
      <c r="E178" s="26">
        <v>18000</v>
      </c>
      <c r="F178" s="47">
        <v>20000</v>
      </c>
    </row>
    <row r="179" spans="1:6" x14ac:dyDescent="0.25">
      <c r="A179" s="2" t="s">
        <v>723</v>
      </c>
      <c r="B179" s="7" t="s">
        <v>722</v>
      </c>
      <c r="C179" s="26">
        <v>8500</v>
      </c>
      <c r="D179" s="26">
        <v>10148</v>
      </c>
      <c r="E179" s="26">
        <v>10150</v>
      </c>
      <c r="F179" s="47">
        <v>11000</v>
      </c>
    </row>
    <row r="180" spans="1:6" x14ac:dyDescent="0.25">
      <c r="A180" s="2" t="s">
        <v>527</v>
      </c>
      <c r="B180" s="7" t="s">
        <v>191</v>
      </c>
      <c r="C180" s="26">
        <v>1000</v>
      </c>
      <c r="D180" s="26">
        <v>0</v>
      </c>
      <c r="E180" s="26">
        <v>1000</v>
      </c>
      <c r="F180" s="47">
        <v>1000</v>
      </c>
    </row>
    <row r="181" spans="1:6" x14ac:dyDescent="0.25">
      <c r="A181" s="2" t="s">
        <v>528</v>
      </c>
      <c r="B181" s="7" t="s">
        <v>313</v>
      </c>
      <c r="C181" s="26">
        <v>10000</v>
      </c>
      <c r="D181" s="70">
        <v>1348.79</v>
      </c>
      <c r="E181" s="26">
        <v>4000</v>
      </c>
      <c r="F181" s="34">
        <v>10000</v>
      </c>
    </row>
    <row r="182" spans="1:6" x14ac:dyDescent="0.25">
      <c r="A182" s="2" t="s">
        <v>529</v>
      </c>
      <c r="B182" s="7" t="s">
        <v>192</v>
      </c>
      <c r="C182" s="26">
        <v>0</v>
      </c>
      <c r="D182" s="26">
        <v>0</v>
      </c>
      <c r="E182" s="26">
        <f t="shared" ref="E182:E188" si="44">D182/10*12</f>
        <v>0</v>
      </c>
      <c r="F182" s="34">
        <v>0</v>
      </c>
    </row>
    <row r="183" spans="1:6" x14ac:dyDescent="0.25">
      <c r="A183" s="2" t="s">
        <v>530</v>
      </c>
      <c r="B183" s="7" t="s">
        <v>314</v>
      </c>
      <c r="C183" s="26">
        <v>6000</v>
      </c>
      <c r="D183" s="26">
        <v>4984.34</v>
      </c>
      <c r="E183" s="26">
        <v>6500</v>
      </c>
      <c r="F183" s="34">
        <v>6500</v>
      </c>
    </row>
    <row r="184" spans="1:6" x14ac:dyDescent="0.25">
      <c r="A184" s="2" t="s">
        <v>531</v>
      </c>
      <c r="B184" s="7" t="s">
        <v>315</v>
      </c>
      <c r="C184" s="26">
        <v>15000</v>
      </c>
      <c r="D184" s="70">
        <v>1182.8900000000001</v>
      </c>
      <c r="E184" s="26">
        <v>10000</v>
      </c>
      <c r="F184" s="73">
        <v>14550</v>
      </c>
    </row>
    <row r="185" spans="1:6" x14ac:dyDescent="0.25">
      <c r="A185" s="2" t="s">
        <v>532</v>
      </c>
      <c r="B185" s="7" t="s">
        <v>193</v>
      </c>
      <c r="C185" s="26">
        <v>1500</v>
      </c>
      <c r="D185" s="26">
        <v>627.15</v>
      </c>
      <c r="E185" s="26">
        <v>800</v>
      </c>
      <c r="F185" s="36">
        <v>1100</v>
      </c>
    </row>
    <row r="186" spans="1:6" x14ac:dyDescent="0.25">
      <c r="A186" s="2" t="s">
        <v>533</v>
      </c>
      <c r="B186" s="7" t="s">
        <v>194</v>
      </c>
      <c r="C186" s="26">
        <v>6000</v>
      </c>
      <c r="D186" s="26">
        <v>4367.75</v>
      </c>
      <c r="E186" s="26">
        <v>6000</v>
      </c>
      <c r="F186" s="36">
        <v>6000</v>
      </c>
    </row>
    <row r="187" spans="1:6" x14ac:dyDescent="0.25">
      <c r="A187" s="2" t="s">
        <v>534</v>
      </c>
      <c r="B187" s="7" t="s">
        <v>195</v>
      </c>
      <c r="C187" s="26">
        <v>300</v>
      </c>
      <c r="D187" s="26">
        <v>301.33999999999997</v>
      </c>
      <c r="E187" s="26">
        <v>400</v>
      </c>
      <c r="F187" s="36">
        <v>400</v>
      </c>
    </row>
    <row r="188" spans="1:6" x14ac:dyDescent="0.25">
      <c r="A188" s="2" t="s">
        <v>535</v>
      </c>
      <c r="B188" s="7" t="s">
        <v>196</v>
      </c>
      <c r="C188" s="26">
        <v>0</v>
      </c>
      <c r="D188" s="26">
        <v>0</v>
      </c>
      <c r="E188" s="26">
        <f t="shared" si="44"/>
        <v>0</v>
      </c>
      <c r="F188" s="36">
        <v>0</v>
      </c>
    </row>
    <row r="189" spans="1:6" x14ac:dyDescent="0.25">
      <c r="A189" s="2" t="s">
        <v>536</v>
      </c>
      <c r="B189" s="7" t="s">
        <v>197</v>
      </c>
      <c r="C189" s="26">
        <v>700</v>
      </c>
      <c r="D189" s="26">
        <v>497.51</v>
      </c>
      <c r="E189" s="26">
        <v>700</v>
      </c>
      <c r="F189" s="36">
        <v>700</v>
      </c>
    </row>
    <row r="190" spans="1:6" x14ac:dyDescent="0.25">
      <c r="A190" s="2" t="s">
        <v>537</v>
      </c>
      <c r="B190" s="7" t="s">
        <v>198</v>
      </c>
      <c r="C190" s="26">
        <v>5000</v>
      </c>
      <c r="D190" s="70">
        <v>851</v>
      </c>
      <c r="E190" s="26">
        <v>5000</v>
      </c>
      <c r="F190" s="47">
        <v>5000</v>
      </c>
    </row>
    <row r="191" spans="1:6" x14ac:dyDescent="0.25">
      <c r="B191" s="5" t="s">
        <v>1</v>
      </c>
      <c r="C191" s="30">
        <f t="shared" ref="C191:F191" si="45">SUM(C178:C190)</f>
        <v>81000</v>
      </c>
      <c r="D191" s="30">
        <f t="shared" si="45"/>
        <v>40593.300000000003</v>
      </c>
      <c r="E191" s="30">
        <f t="shared" si="45"/>
        <v>62550</v>
      </c>
      <c r="F191" s="35">
        <f t="shared" si="45"/>
        <v>76250</v>
      </c>
    </row>
    <row r="192" spans="1:6" x14ac:dyDescent="0.25">
      <c r="A192" s="2" t="s">
        <v>538</v>
      </c>
      <c r="B192" s="6" t="s">
        <v>199</v>
      </c>
      <c r="C192" s="26"/>
      <c r="D192" s="26"/>
      <c r="E192" s="26"/>
      <c r="F192" s="34"/>
    </row>
    <row r="193" spans="1:6" x14ac:dyDescent="0.25">
      <c r="A193" s="2" t="s">
        <v>539</v>
      </c>
      <c r="B193" s="7" t="s">
        <v>200</v>
      </c>
      <c r="C193" s="26">
        <v>58000</v>
      </c>
      <c r="D193" s="26">
        <v>52885.25</v>
      </c>
      <c r="E193" s="26">
        <v>53000</v>
      </c>
      <c r="F193" s="36">
        <v>56000</v>
      </c>
    </row>
    <row r="194" spans="1:6" x14ac:dyDescent="0.25">
      <c r="A194" s="2" t="s">
        <v>540</v>
      </c>
      <c r="B194" s="7" t="s">
        <v>316</v>
      </c>
      <c r="C194" s="26">
        <v>1500</v>
      </c>
      <c r="D194" s="26">
        <v>0</v>
      </c>
      <c r="E194" s="26">
        <f t="shared" ref="E194:E198" si="46">D194/9*12</f>
        <v>0</v>
      </c>
      <c r="F194" s="34">
        <v>1500</v>
      </c>
    </row>
    <row r="195" spans="1:6" x14ac:dyDescent="0.25">
      <c r="A195" s="2" t="s">
        <v>541</v>
      </c>
      <c r="B195" s="7" t="s">
        <v>201</v>
      </c>
      <c r="C195" s="26">
        <v>500</v>
      </c>
      <c r="D195" s="26">
        <v>0</v>
      </c>
      <c r="E195" s="26">
        <f t="shared" si="46"/>
        <v>0</v>
      </c>
      <c r="F195" s="34">
        <v>500</v>
      </c>
    </row>
    <row r="196" spans="1:6" x14ac:dyDescent="0.25">
      <c r="A196" s="2" t="s">
        <v>542</v>
      </c>
      <c r="B196" s="7" t="s">
        <v>202</v>
      </c>
      <c r="C196" s="26">
        <v>1000</v>
      </c>
      <c r="D196" s="26">
        <v>0</v>
      </c>
      <c r="E196" s="26">
        <v>0</v>
      </c>
      <c r="F196" s="34">
        <v>1000</v>
      </c>
    </row>
    <row r="197" spans="1:6" x14ac:dyDescent="0.25">
      <c r="A197" s="2" t="s">
        <v>543</v>
      </c>
      <c r="B197" s="7" t="s">
        <v>317</v>
      </c>
      <c r="C197" s="26">
        <v>3500</v>
      </c>
      <c r="D197" s="26">
        <v>2358.56</v>
      </c>
      <c r="E197" s="26">
        <v>4000</v>
      </c>
      <c r="F197" s="34">
        <v>4000</v>
      </c>
    </row>
    <row r="198" spans="1:6" x14ac:dyDescent="0.25">
      <c r="A198" s="2" t="s">
        <v>544</v>
      </c>
      <c r="B198" s="7" t="s">
        <v>318</v>
      </c>
      <c r="C198" s="26">
        <v>1000</v>
      </c>
      <c r="D198" s="26">
        <v>0</v>
      </c>
      <c r="E198" s="26">
        <f t="shared" si="46"/>
        <v>0</v>
      </c>
      <c r="F198" s="34">
        <v>1000</v>
      </c>
    </row>
    <row r="199" spans="1:6" x14ac:dyDescent="0.25">
      <c r="B199" s="5" t="s">
        <v>1</v>
      </c>
      <c r="C199" s="30">
        <f t="shared" ref="C199:F199" si="47">SUM(C193:C198)</f>
        <v>65500</v>
      </c>
      <c r="D199" s="30">
        <f t="shared" si="47"/>
        <v>55243.81</v>
      </c>
      <c r="E199" s="30">
        <f t="shared" si="47"/>
        <v>57000</v>
      </c>
      <c r="F199" s="35">
        <f t="shared" si="47"/>
        <v>64000</v>
      </c>
    </row>
    <row r="200" spans="1:6" x14ac:dyDescent="0.25">
      <c r="A200" s="2" t="s">
        <v>545</v>
      </c>
      <c r="B200" s="6" t="s">
        <v>359</v>
      </c>
      <c r="C200" s="26"/>
      <c r="D200" s="26"/>
      <c r="E200" s="26"/>
      <c r="F200" s="34"/>
    </row>
    <row r="201" spans="1:6" x14ac:dyDescent="0.25">
      <c r="A201" s="2" t="s">
        <v>548</v>
      </c>
      <c r="B201" s="7" t="s">
        <v>360</v>
      </c>
      <c r="C201" s="26">
        <v>4000</v>
      </c>
      <c r="D201" s="26">
        <v>0</v>
      </c>
      <c r="E201" s="26">
        <v>1500</v>
      </c>
      <c r="F201" s="47">
        <v>4000</v>
      </c>
    </row>
    <row r="202" spans="1:6" x14ac:dyDescent="0.25">
      <c r="A202" s="2" t="s">
        <v>546</v>
      </c>
      <c r="B202" s="7" t="s">
        <v>361</v>
      </c>
      <c r="C202" s="26">
        <v>1000</v>
      </c>
      <c r="D202" s="26">
        <v>0</v>
      </c>
      <c r="E202" s="26">
        <v>1000</v>
      </c>
      <c r="F202" s="34">
        <v>1000</v>
      </c>
    </row>
    <row r="203" spans="1:6" x14ac:dyDescent="0.25">
      <c r="A203" s="2" t="s">
        <v>547</v>
      </c>
      <c r="B203" s="7" t="s">
        <v>362</v>
      </c>
      <c r="C203" s="26">
        <v>4000</v>
      </c>
      <c r="D203" s="26">
        <v>2850.29</v>
      </c>
      <c r="E203" s="26">
        <v>4500</v>
      </c>
      <c r="F203" s="36">
        <v>4500</v>
      </c>
    </row>
    <row r="204" spans="1:6" x14ac:dyDescent="0.25">
      <c r="B204" s="5" t="s">
        <v>1</v>
      </c>
      <c r="C204" s="30">
        <f t="shared" ref="C204:F204" si="48">SUM(C201:C203)</f>
        <v>9000</v>
      </c>
      <c r="D204" s="30">
        <f t="shared" si="48"/>
        <v>2850.29</v>
      </c>
      <c r="E204" s="30">
        <f t="shared" si="48"/>
        <v>7000</v>
      </c>
      <c r="F204" s="35">
        <f t="shared" si="48"/>
        <v>9500</v>
      </c>
    </row>
    <row r="205" spans="1:6" x14ac:dyDescent="0.25">
      <c r="A205" s="2" t="s">
        <v>549</v>
      </c>
      <c r="B205" s="6" t="s">
        <v>203</v>
      </c>
      <c r="C205" s="26">
        <v>0</v>
      </c>
      <c r="D205" s="26">
        <v>0</v>
      </c>
      <c r="E205" s="26">
        <f>D205</f>
        <v>0</v>
      </c>
      <c r="F205" s="34">
        <v>0</v>
      </c>
    </row>
    <row r="206" spans="1:6" x14ac:dyDescent="0.25">
      <c r="B206" s="5" t="s">
        <v>1</v>
      </c>
      <c r="C206" s="30">
        <f t="shared" ref="C206:F206" si="49">SUM(C205)</f>
        <v>0</v>
      </c>
      <c r="D206" s="30">
        <f t="shared" si="49"/>
        <v>0</v>
      </c>
      <c r="E206" s="30">
        <f t="shared" si="49"/>
        <v>0</v>
      </c>
      <c r="F206" s="35">
        <f t="shared" si="49"/>
        <v>0</v>
      </c>
    </row>
    <row r="207" spans="1:6" x14ac:dyDescent="0.25">
      <c r="A207" s="2" t="s">
        <v>551</v>
      </c>
      <c r="B207" s="6" t="s">
        <v>204</v>
      </c>
      <c r="C207" s="26"/>
      <c r="D207" s="26"/>
      <c r="E207" s="26"/>
      <c r="F207" s="34"/>
    </row>
    <row r="208" spans="1:6" x14ac:dyDescent="0.25">
      <c r="A208" s="2" t="s">
        <v>550</v>
      </c>
      <c r="B208" s="7" t="s">
        <v>205</v>
      </c>
      <c r="C208" s="26">
        <v>4360</v>
      </c>
      <c r="D208" s="26">
        <v>3270</v>
      </c>
      <c r="E208" s="26">
        <v>4360</v>
      </c>
      <c r="F208" s="34">
        <f>4360+800</f>
        <v>5160</v>
      </c>
    </row>
    <row r="209" spans="1:6" x14ac:dyDescent="0.25">
      <c r="A209" s="2" t="s">
        <v>552</v>
      </c>
      <c r="B209" s="7" t="s">
        <v>319</v>
      </c>
      <c r="C209" s="26">
        <v>200</v>
      </c>
      <c r="D209" s="26">
        <v>138.96</v>
      </c>
      <c r="E209" s="26">
        <v>200</v>
      </c>
      <c r="F209" s="34">
        <v>200</v>
      </c>
    </row>
    <row r="210" spans="1:6" x14ac:dyDescent="0.25">
      <c r="A210" s="2" t="s">
        <v>553</v>
      </c>
      <c r="B210" s="7" t="s">
        <v>320</v>
      </c>
      <c r="C210" s="26">
        <v>500</v>
      </c>
      <c r="D210" s="26">
        <v>0</v>
      </c>
      <c r="E210" s="26">
        <v>200</v>
      </c>
      <c r="F210" s="34">
        <v>500</v>
      </c>
    </row>
    <row r="211" spans="1:6" x14ac:dyDescent="0.25">
      <c r="A211" s="2" t="s">
        <v>554</v>
      </c>
      <c r="B211" s="7" t="s">
        <v>206</v>
      </c>
      <c r="C211" s="26">
        <v>200</v>
      </c>
      <c r="D211" s="26">
        <v>200</v>
      </c>
      <c r="E211" s="26">
        <v>200</v>
      </c>
      <c r="F211" s="34">
        <v>200</v>
      </c>
    </row>
    <row r="212" spans="1:6" x14ac:dyDescent="0.25">
      <c r="A212" s="2" t="s">
        <v>555</v>
      </c>
      <c r="B212" s="7" t="s">
        <v>321</v>
      </c>
      <c r="C212" s="26">
        <v>200</v>
      </c>
      <c r="D212" s="26">
        <v>62.5</v>
      </c>
      <c r="E212" s="26">
        <v>200</v>
      </c>
      <c r="F212" s="34">
        <v>200</v>
      </c>
    </row>
    <row r="213" spans="1:6" x14ac:dyDescent="0.25">
      <c r="B213" s="5" t="s">
        <v>1</v>
      </c>
      <c r="C213" s="30">
        <f t="shared" ref="C213:F213" si="50">SUM(C208:C212)</f>
        <v>5460</v>
      </c>
      <c r="D213" s="30">
        <f t="shared" si="50"/>
        <v>3671.46</v>
      </c>
      <c r="E213" s="30">
        <f t="shared" si="50"/>
        <v>5160</v>
      </c>
      <c r="F213" s="35">
        <f t="shared" si="50"/>
        <v>6260</v>
      </c>
    </row>
    <row r="214" spans="1:6" x14ac:dyDescent="0.25">
      <c r="A214" s="2" t="s">
        <v>556</v>
      </c>
      <c r="B214" s="6" t="s">
        <v>207</v>
      </c>
      <c r="C214" s="26"/>
      <c r="D214" s="26"/>
      <c r="E214" s="26"/>
      <c r="F214" s="34"/>
    </row>
    <row r="215" spans="1:6" x14ac:dyDescent="0.25">
      <c r="A215" s="2" t="s">
        <v>557</v>
      </c>
      <c r="B215" s="7" t="s">
        <v>28</v>
      </c>
      <c r="C215" s="26">
        <v>11400</v>
      </c>
      <c r="D215" s="26">
        <v>8180</v>
      </c>
      <c r="E215" s="26">
        <v>11400</v>
      </c>
      <c r="F215" s="34">
        <v>13600</v>
      </c>
    </row>
    <row r="216" spans="1:6" x14ac:dyDescent="0.25">
      <c r="A216" s="2" t="s">
        <v>697</v>
      </c>
      <c r="B216" s="7" t="s">
        <v>711</v>
      </c>
      <c r="C216" s="26">
        <v>2655</v>
      </c>
      <c r="D216" s="26">
        <v>1706.25</v>
      </c>
      <c r="E216" s="26">
        <v>2500</v>
      </c>
      <c r="F216" s="36">
        <v>0</v>
      </c>
    </row>
    <row r="217" spans="1:6" x14ac:dyDescent="0.25">
      <c r="A217" s="2" t="s">
        <v>558</v>
      </c>
      <c r="B217" s="7" t="s">
        <v>322</v>
      </c>
      <c r="C217" s="26">
        <v>500</v>
      </c>
      <c r="D217" s="26">
        <v>77.02</v>
      </c>
      <c r="E217" s="26">
        <v>200</v>
      </c>
      <c r="F217" s="34">
        <v>500</v>
      </c>
    </row>
    <row r="218" spans="1:6" x14ac:dyDescent="0.25">
      <c r="A218" s="2" t="s">
        <v>559</v>
      </c>
      <c r="B218" s="7" t="s">
        <v>323</v>
      </c>
      <c r="C218" s="26">
        <v>250</v>
      </c>
      <c r="D218" s="26">
        <v>0</v>
      </c>
      <c r="E218" s="26">
        <f t="shared" ref="E218:E222" si="51">D218/9*12</f>
        <v>0</v>
      </c>
      <c r="F218" s="34">
        <v>250</v>
      </c>
    </row>
    <row r="219" spans="1:6" x14ac:dyDescent="0.25">
      <c r="A219" s="2" t="s">
        <v>560</v>
      </c>
      <c r="B219" s="7" t="s">
        <v>208</v>
      </c>
      <c r="C219" s="26">
        <v>200</v>
      </c>
      <c r="D219" s="26">
        <v>200</v>
      </c>
      <c r="E219" s="26">
        <v>200</v>
      </c>
      <c r="F219" s="34">
        <v>200</v>
      </c>
    </row>
    <row r="220" spans="1:6" x14ac:dyDescent="0.25">
      <c r="A220" s="2" t="s">
        <v>561</v>
      </c>
      <c r="B220" s="7" t="s">
        <v>695</v>
      </c>
      <c r="C220" s="26">
        <v>500</v>
      </c>
      <c r="D220" s="26">
        <v>0</v>
      </c>
      <c r="E220" s="26">
        <f>D220/10*12</f>
        <v>0</v>
      </c>
      <c r="F220" s="34">
        <v>500</v>
      </c>
    </row>
    <row r="221" spans="1:6" x14ac:dyDescent="0.25">
      <c r="A221" s="2" t="s">
        <v>562</v>
      </c>
      <c r="B221" s="7" t="s">
        <v>268</v>
      </c>
      <c r="C221" s="26">
        <v>200</v>
      </c>
      <c r="D221" s="26">
        <v>0</v>
      </c>
      <c r="E221" s="26">
        <f t="shared" si="51"/>
        <v>0</v>
      </c>
      <c r="F221" s="34">
        <v>200</v>
      </c>
    </row>
    <row r="222" spans="1:6" x14ac:dyDescent="0.25">
      <c r="A222" s="2" t="s">
        <v>563</v>
      </c>
      <c r="B222" s="7" t="s">
        <v>324</v>
      </c>
      <c r="C222" s="26">
        <v>0</v>
      </c>
      <c r="D222" s="26">
        <v>0</v>
      </c>
      <c r="E222" s="26">
        <f t="shared" si="51"/>
        <v>0</v>
      </c>
      <c r="F222" s="34">
        <v>0</v>
      </c>
    </row>
    <row r="223" spans="1:6" x14ac:dyDescent="0.25">
      <c r="B223" s="5" t="s">
        <v>1</v>
      </c>
      <c r="C223" s="30">
        <f t="shared" ref="C223:F223" si="52">SUM(C215:C222)</f>
        <v>15705</v>
      </c>
      <c r="D223" s="30">
        <f t="shared" si="52"/>
        <v>10163.27</v>
      </c>
      <c r="E223" s="30">
        <f t="shared" si="52"/>
        <v>14300</v>
      </c>
      <c r="F223" s="35">
        <f t="shared" si="52"/>
        <v>15250</v>
      </c>
    </row>
    <row r="224" spans="1:6" x14ac:dyDescent="0.25">
      <c r="A224" s="2" t="s">
        <v>564</v>
      </c>
      <c r="B224" s="6" t="s">
        <v>209</v>
      </c>
      <c r="C224" s="26"/>
      <c r="D224" s="26"/>
      <c r="E224" s="26"/>
      <c r="F224" s="34"/>
    </row>
    <row r="225" spans="1:6" x14ac:dyDescent="0.25">
      <c r="A225" s="2" t="s">
        <v>565</v>
      </c>
      <c r="B225" s="7" t="s">
        <v>210</v>
      </c>
      <c r="C225" s="26">
        <v>80000</v>
      </c>
      <c r="D225" s="26">
        <v>67410.03</v>
      </c>
      <c r="E225" s="26">
        <v>80000</v>
      </c>
      <c r="F225" s="34">
        <v>82000</v>
      </c>
    </row>
    <row r="226" spans="1:6" x14ac:dyDescent="0.25">
      <c r="A226" s="2" t="s">
        <v>566</v>
      </c>
      <c r="B226" s="7" t="s">
        <v>29</v>
      </c>
      <c r="C226" s="26">
        <v>5000</v>
      </c>
      <c r="D226" s="26">
        <v>2493.0700000000002</v>
      </c>
      <c r="E226" s="26">
        <v>4000</v>
      </c>
      <c r="F226" s="34">
        <v>5000</v>
      </c>
    </row>
    <row r="227" spans="1:6" x14ac:dyDescent="0.25">
      <c r="A227" s="2" t="s">
        <v>567</v>
      </c>
      <c r="B227" s="7" t="s">
        <v>211</v>
      </c>
      <c r="C227" s="26">
        <v>10000</v>
      </c>
      <c r="D227" s="26">
        <v>7471.71</v>
      </c>
      <c r="E227" s="26">
        <v>9500</v>
      </c>
      <c r="F227" s="34">
        <v>10000</v>
      </c>
    </row>
    <row r="228" spans="1:6" x14ac:dyDescent="0.25">
      <c r="A228" s="2" t="s">
        <v>568</v>
      </c>
      <c r="B228" s="7" t="s">
        <v>325</v>
      </c>
      <c r="C228" s="26">
        <v>15000</v>
      </c>
      <c r="D228" s="26">
        <v>10424.94</v>
      </c>
      <c r="E228" s="26">
        <v>15000</v>
      </c>
      <c r="F228" s="36">
        <v>15000</v>
      </c>
    </row>
    <row r="229" spans="1:6" x14ac:dyDescent="0.25">
      <c r="A229" s="2" t="s">
        <v>569</v>
      </c>
      <c r="B229" s="7" t="s">
        <v>212</v>
      </c>
      <c r="C229" s="26">
        <v>165000</v>
      </c>
      <c r="D229" s="26">
        <v>140283.54999999999</v>
      </c>
      <c r="E229" s="26">
        <v>165000</v>
      </c>
      <c r="F229" s="34">
        <v>170000</v>
      </c>
    </row>
    <row r="230" spans="1:6" x14ac:dyDescent="0.25">
      <c r="A230" s="2" t="s">
        <v>570</v>
      </c>
      <c r="B230" s="7" t="s">
        <v>30</v>
      </c>
      <c r="C230" s="26">
        <v>0</v>
      </c>
      <c r="D230" s="26">
        <v>0</v>
      </c>
      <c r="E230" s="26">
        <v>0</v>
      </c>
      <c r="F230" s="36">
        <v>0</v>
      </c>
    </row>
    <row r="231" spans="1:6" x14ac:dyDescent="0.25">
      <c r="A231" s="2" t="s">
        <v>571</v>
      </c>
      <c r="B231" s="7" t="s">
        <v>213</v>
      </c>
      <c r="C231" s="26">
        <v>0</v>
      </c>
      <c r="D231" s="26">
        <v>0</v>
      </c>
      <c r="E231" s="26">
        <f t="shared" ref="E231" si="53">D231/10*12</f>
        <v>0</v>
      </c>
      <c r="F231" s="34">
        <v>0</v>
      </c>
    </row>
    <row r="232" spans="1:6" x14ac:dyDescent="0.25">
      <c r="B232" s="5" t="s">
        <v>1</v>
      </c>
      <c r="C232" s="30">
        <f t="shared" ref="C232:F232" si="54">SUM(C225:C231)</f>
        <v>275000</v>
      </c>
      <c r="D232" s="30">
        <f t="shared" si="54"/>
        <v>228083.3</v>
      </c>
      <c r="E232" s="30">
        <f t="shared" si="54"/>
        <v>273500</v>
      </c>
      <c r="F232" s="35">
        <f t="shared" si="54"/>
        <v>282000</v>
      </c>
    </row>
    <row r="233" spans="1:6" x14ac:dyDescent="0.25">
      <c r="A233" s="2" t="s">
        <v>572</v>
      </c>
      <c r="B233" s="6" t="s">
        <v>214</v>
      </c>
      <c r="C233" s="26">
        <v>1000</v>
      </c>
      <c r="D233" s="26">
        <v>3200</v>
      </c>
      <c r="E233" s="23">
        <v>3200</v>
      </c>
      <c r="F233" s="34">
        <v>1000</v>
      </c>
    </row>
    <row r="234" spans="1:6" x14ac:dyDescent="0.25">
      <c r="B234" s="5" t="s">
        <v>1</v>
      </c>
      <c r="C234" s="30">
        <f t="shared" ref="C234:F234" si="55">SUM(C233)</f>
        <v>1000</v>
      </c>
      <c r="D234" s="30">
        <f t="shared" si="55"/>
        <v>3200</v>
      </c>
      <c r="E234" s="30">
        <f t="shared" si="55"/>
        <v>3200</v>
      </c>
      <c r="F234" s="35">
        <f t="shared" si="55"/>
        <v>1000</v>
      </c>
    </row>
    <row r="235" spans="1:6" x14ac:dyDescent="0.25">
      <c r="A235" s="2" t="s">
        <v>573</v>
      </c>
      <c r="B235" s="6" t="s">
        <v>215</v>
      </c>
      <c r="C235" s="26"/>
      <c r="D235" s="26"/>
      <c r="E235" s="26"/>
      <c r="F235" s="34"/>
    </row>
    <row r="236" spans="1:6" ht="18.75" x14ac:dyDescent="0.3">
      <c r="A236" s="2" t="s">
        <v>574</v>
      </c>
      <c r="B236" s="7" t="s">
        <v>216</v>
      </c>
      <c r="C236" s="26">
        <v>91500</v>
      </c>
      <c r="D236" s="26">
        <v>89262</v>
      </c>
      <c r="E236" s="26">
        <f>D236</f>
        <v>89262</v>
      </c>
      <c r="F236" s="71">
        <v>110000</v>
      </c>
    </row>
    <row r="237" spans="1:6" x14ac:dyDescent="0.25">
      <c r="A237" s="2" t="s">
        <v>575</v>
      </c>
      <c r="B237" s="7" t="s">
        <v>347</v>
      </c>
      <c r="C237" s="26">
        <v>49000</v>
      </c>
      <c r="D237" s="26">
        <v>50106</v>
      </c>
      <c r="E237" s="26">
        <f>D237</f>
        <v>50106</v>
      </c>
      <c r="F237" s="34">
        <v>55000</v>
      </c>
    </row>
    <row r="238" spans="1:6" x14ac:dyDescent="0.25">
      <c r="A238" s="2" t="s">
        <v>576</v>
      </c>
      <c r="B238" s="7" t="s">
        <v>217</v>
      </c>
      <c r="C238" s="26">
        <v>86000</v>
      </c>
      <c r="D238" s="26">
        <v>74001.63</v>
      </c>
      <c r="E238" s="26">
        <v>86000</v>
      </c>
      <c r="F238" s="36">
        <v>90000</v>
      </c>
    </row>
    <row r="239" spans="1:6" x14ac:dyDescent="0.25">
      <c r="A239" s="2" t="s">
        <v>577</v>
      </c>
      <c r="B239" s="7" t="s">
        <v>218</v>
      </c>
      <c r="C239" s="26">
        <v>95000</v>
      </c>
      <c r="D239" s="26">
        <v>71994.52</v>
      </c>
      <c r="E239" s="26">
        <v>85000</v>
      </c>
      <c r="F239" s="36">
        <v>95000</v>
      </c>
    </row>
    <row r="240" spans="1:6" x14ac:dyDescent="0.25">
      <c r="A240" s="2" t="s">
        <v>578</v>
      </c>
      <c r="B240" s="7" t="s">
        <v>219</v>
      </c>
      <c r="C240" s="26">
        <v>2500</v>
      </c>
      <c r="D240" s="26">
        <v>51.38</v>
      </c>
      <c r="E240" s="26">
        <v>500</v>
      </c>
      <c r="F240" s="34">
        <v>2000</v>
      </c>
    </row>
    <row r="241" spans="1:18" x14ac:dyDescent="0.25">
      <c r="A241" s="2" t="s">
        <v>579</v>
      </c>
      <c r="B241" s="7" t="s">
        <v>220</v>
      </c>
      <c r="C241" s="26">
        <v>415000</v>
      </c>
      <c r="D241" s="26">
        <v>362188.92</v>
      </c>
      <c r="E241" s="26">
        <v>415000</v>
      </c>
      <c r="F241" s="36">
        <f>440000+3550</f>
        <v>443550</v>
      </c>
    </row>
    <row r="242" spans="1:18" x14ac:dyDescent="0.25">
      <c r="A242" s="2" t="s">
        <v>580</v>
      </c>
      <c r="B242" s="7" t="s">
        <v>27</v>
      </c>
      <c r="C242" s="26">
        <v>20800</v>
      </c>
      <c r="D242" s="26">
        <v>13760</v>
      </c>
      <c r="E242" s="26">
        <v>16000</v>
      </c>
      <c r="F242" s="73">
        <v>20800</v>
      </c>
    </row>
    <row r="243" spans="1:18" x14ac:dyDescent="0.25">
      <c r="A243" s="2" t="s">
        <v>581</v>
      </c>
      <c r="B243" s="7" t="s">
        <v>221</v>
      </c>
      <c r="C243" s="26">
        <v>2000</v>
      </c>
      <c r="D243" s="26">
        <v>1310</v>
      </c>
      <c r="E243" s="26">
        <v>2000</v>
      </c>
      <c r="F243" s="34">
        <v>2000</v>
      </c>
    </row>
    <row r="244" spans="1:18" x14ac:dyDescent="0.25">
      <c r="A244" s="2" t="s">
        <v>582</v>
      </c>
      <c r="B244" s="7" t="s">
        <v>222</v>
      </c>
      <c r="C244" s="26">
        <v>0</v>
      </c>
      <c r="D244" s="26">
        <v>0</v>
      </c>
      <c r="E244" s="26">
        <f t="shared" ref="E244" si="56">D244/9*12</f>
        <v>0</v>
      </c>
      <c r="F244" s="34">
        <v>0</v>
      </c>
    </row>
    <row r="245" spans="1:18" x14ac:dyDescent="0.25">
      <c r="A245" s="2" t="s">
        <v>583</v>
      </c>
      <c r="B245" s="7" t="s">
        <v>223</v>
      </c>
      <c r="C245" s="26">
        <v>2000</v>
      </c>
      <c r="D245" s="26">
        <v>403.86</v>
      </c>
      <c r="E245" s="26">
        <v>1000</v>
      </c>
      <c r="F245" s="34">
        <v>1500</v>
      </c>
    </row>
    <row r="246" spans="1:18" x14ac:dyDescent="0.25">
      <c r="B246" s="5" t="s">
        <v>1</v>
      </c>
      <c r="C246" s="30">
        <f t="shared" ref="C246:F246" si="57">SUM(C236:C245)</f>
        <v>763800</v>
      </c>
      <c r="D246" s="30">
        <f t="shared" si="57"/>
        <v>663078.30999999994</v>
      </c>
      <c r="E246" s="30">
        <f t="shared" si="57"/>
        <v>744868</v>
      </c>
      <c r="F246" s="35">
        <f t="shared" si="57"/>
        <v>819850</v>
      </c>
    </row>
    <row r="247" spans="1:18" x14ac:dyDescent="0.25">
      <c r="A247" s="2" t="s">
        <v>584</v>
      </c>
      <c r="B247" s="6" t="s">
        <v>224</v>
      </c>
      <c r="C247" s="26">
        <v>0</v>
      </c>
      <c r="D247" s="26">
        <v>0</v>
      </c>
      <c r="E247" s="26">
        <f>SUM(C247-D247)</f>
        <v>0</v>
      </c>
      <c r="F247" s="34">
        <v>0</v>
      </c>
    </row>
    <row r="248" spans="1:18" x14ac:dyDescent="0.25">
      <c r="B248" s="5" t="s">
        <v>1</v>
      </c>
      <c r="C248" s="30">
        <f t="shared" ref="C248:F248" si="58">SUM(C247)</f>
        <v>0</v>
      </c>
      <c r="D248" s="30">
        <f t="shared" si="58"/>
        <v>0</v>
      </c>
      <c r="E248" s="30">
        <f t="shared" si="58"/>
        <v>0</v>
      </c>
      <c r="F248" s="35">
        <f t="shared" si="58"/>
        <v>0</v>
      </c>
    </row>
    <row r="249" spans="1:18" x14ac:dyDescent="0.25">
      <c r="A249" s="2" t="s">
        <v>585</v>
      </c>
      <c r="B249" s="6" t="s">
        <v>373</v>
      </c>
      <c r="C249" s="26">
        <v>20000</v>
      </c>
      <c r="D249" s="26">
        <v>20000</v>
      </c>
      <c r="E249" s="26">
        <v>20000</v>
      </c>
      <c r="F249" s="34">
        <v>20000</v>
      </c>
    </row>
    <row r="250" spans="1:18" x14ac:dyDescent="0.25">
      <c r="A250" s="2" t="s">
        <v>586</v>
      </c>
      <c r="B250" s="6" t="s">
        <v>374</v>
      </c>
      <c r="C250" s="26">
        <v>3770</v>
      </c>
      <c r="D250" s="26">
        <v>3770</v>
      </c>
      <c r="E250" s="26">
        <v>3770</v>
      </c>
      <c r="F250" s="34">
        <v>3600</v>
      </c>
    </row>
    <row r="251" spans="1:18" x14ac:dyDescent="0.25">
      <c r="B251" s="6" t="s">
        <v>725</v>
      </c>
      <c r="C251" s="26">
        <v>94612.5</v>
      </c>
      <c r="D251" s="26">
        <v>94612.5</v>
      </c>
      <c r="E251" s="26">
        <v>94612.5</v>
      </c>
      <c r="F251" s="34">
        <v>92500</v>
      </c>
    </row>
    <row r="252" spans="1:18" x14ac:dyDescent="0.25">
      <c r="B252" s="5" t="s">
        <v>1</v>
      </c>
      <c r="C252" s="30">
        <f>SUM(C249:C251)</f>
        <v>118382.5</v>
      </c>
      <c r="D252" s="30">
        <f>SUM(D249:D251)</f>
        <v>118382.5</v>
      </c>
      <c r="E252" s="30">
        <f t="shared" ref="E252" si="59">SUM(E249:E250)</f>
        <v>23770</v>
      </c>
      <c r="F252" s="35">
        <f>SUM(F249:F251)</f>
        <v>116100</v>
      </c>
    </row>
    <row r="253" spans="1:18" s="4" customFormat="1" x14ac:dyDescent="0.25">
      <c r="A253" s="2" t="s">
        <v>587</v>
      </c>
      <c r="B253" s="6" t="s">
        <v>225</v>
      </c>
      <c r="C253" s="26">
        <v>0</v>
      </c>
      <c r="D253" s="26">
        <v>0</v>
      </c>
      <c r="E253" s="26">
        <v>0</v>
      </c>
      <c r="F253" s="37">
        <v>0</v>
      </c>
      <c r="G253" s="21"/>
      <c r="H253" s="21"/>
      <c r="I253" s="21"/>
      <c r="J253" s="21"/>
      <c r="K253" s="21"/>
      <c r="L253" s="21"/>
      <c r="M253" s="21"/>
      <c r="N253" s="21"/>
      <c r="O253" s="21"/>
      <c r="P253" s="21"/>
      <c r="Q253" s="21"/>
      <c r="R253" s="21"/>
    </row>
    <row r="254" spans="1:18" x14ac:dyDescent="0.25">
      <c r="B254" s="5" t="s">
        <v>1</v>
      </c>
      <c r="C254" s="30">
        <f t="shared" ref="C254:F254" si="60">SUM(C253)</f>
        <v>0</v>
      </c>
      <c r="D254" s="30">
        <f t="shared" si="60"/>
        <v>0</v>
      </c>
      <c r="E254" s="30">
        <f t="shared" si="60"/>
        <v>0</v>
      </c>
      <c r="F254" s="35">
        <f t="shared" si="60"/>
        <v>0</v>
      </c>
    </row>
    <row r="255" spans="1:18" ht="16.5" thickBot="1" x14ac:dyDescent="0.3">
      <c r="B255" s="40" t="s">
        <v>59</v>
      </c>
      <c r="C255" s="28">
        <f t="shared" ref="C255:F255" si="61">SUM(C9+C23+C29+C40+C43+C57+C63+C66+C70+C88+C93+C95+C97+C99+C101+C103+C123+C127+C138+C140+C142+C165+C172+C174+C176+C191+C199+C204+C206+C213+C223+C232+C234+C246+C248+C252+C254)</f>
        <v>3211112.5</v>
      </c>
      <c r="D255" s="28">
        <f t="shared" si="61"/>
        <v>2364834.41</v>
      </c>
      <c r="E255" s="28">
        <f t="shared" si="61"/>
        <v>2646644.66</v>
      </c>
      <c r="F255" s="38">
        <f t="shared" si="61"/>
        <v>3269000</v>
      </c>
    </row>
    <row r="256" spans="1:18" x14ac:dyDescent="0.25">
      <c r="B256" s="6"/>
    </row>
    <row r="257" spans="1:18" x14ac:dyDescent="0.25">
      <c r="B257" s="7"/>
    </row>
    <row r="258" spans="1:18" s="4" customFormat="1" x14ac:dyDescent="0.25">
      <c r="B258" s="7"/>
      <c r="E258" s="2"/>
      <c r="F258" s="21"/>
      <c r="G258" s="21"/>
      <c r="H258" s="21"/>
      <c r="I258" s="21"/>
      <c r="J258" s="21"/>
      <c r="K258" s="21"/>
      <c r="L258" s="21"/>
      <c r="M258" s="21"/>
      <c r="N258" s="21"/>
      <c r="O258" s="21"/>
      <c r="P258" s="21"/>
      <c r="Q258" s="21"/>
      <c r="R258" s="21"/>
    </row>
    <row r="259" spans="1:18" ht="21" thickBot="1" x14ac:dyDescent="0.35">
      <c r="B259" s="1" t="s">
        <v>55</v>
      </c>
    </row>
    <row r="260" spans="1:18" ht="31.5" x14ac:dyDescent="0.25">
      <c r="B260" s="5" t="s">
        <v>0</v>
      </c>
      <c r="C260" s="19" t="str">
        <f>C3</f>
        <v>2024 Original Budget</v>
      </c>
      <c r="D260" s="14" t="str">
        <f>D3</f>
        <v>2024 Actual to 4/12/24</v>
      </c>
      <c r="E260" s="14" t="str">
        <f>E3</f>
        <v>2024 Full Year Estimate</v>
      </c>
      <c r="F260" s="33" t="str">
        <f>F3</f>
        <v>2025 Full Year Estimate</v>
      </c>
      <c r="G260" s="10"/>
      <c r="H260" s="10"/>
    </row>
    <row r="261" spans="1:18" x14ac:dyDescent="0.25">
      <c r="A261" s="2" t="s">
        <v>653</v>
      </c>
      <c r="B261" s="6" t="s">
        <v>227</v>
      </c>
      <c r="E261" s="12"/>
      <c r="F261" s="34"/>
    </row>
    <row r="262" spans="1:18" x14ac:dyDescent="0.25">
      <c r="A262" s="2" t="s">
        <v>588</v>
      </c>
      <c r="B262" s="7" t="s">
        <v>127</v>
      </c>
      <c r="C262" s="26">
        <v>10500</v>
      </c>
      <c r="D262" s="26">
        <v>8960.83</v>
      </c>
      <c r="E262" s="26">
        <v>10500</v>
      </c>
      <c r="F262" s="34">
        <v>10800</v>
      </c>
    </row>
    <row r="263" spans="1:18" x14ac:dyDescent="0.25">
      <c r="A263" s="2" t="s">
        <v>589</v>
      </c>
      <c r="B263" s="7" t="s">
        <v>8</v>
      </c>
      <c r="C263" s="26">
        <v>38000</v>
      </c>
      <c r="D263" s="26">
        <v>33053.86</v>
      </c>
      <c r="E263" s="26">
        <v>39000</v>
      </c>
      <c r="F263" s="34">
        <v>39000</v>
      </c>
    </row>
    <row r="264" spans="1:18" x14ac:dyDescent="0.25">
      <c r="A264" s="2" t="s">
        <v>591</v>
      </c>
      <c r="B264" s="7" t="s">
        <v>228</v>
      </c>
      <c r="C264" s="26">
        <v>0</v>
      </c>
      <c r="D264" s="26">
        <v>0</v>
      </c>
      <c r="E264" s="26">
        <f t="shared" ref="E264:E272" si="62">D264/10*12</f>
        <v>0</v>
      </c>
      <c r="F264" s="34">
        <v>0</v>
      </c>
    </row>
    <row r="265" spans="1:18" x14ac:dyDescent="0.25">
      <c r="A265" s="2" t="s">
        <v>590</v>
      </c>
      <c r="B265" s="7" t="s">
        <v>31</v>
      </c>
      <c r="C265" s="26">
        <v>550</v>
      </c>
      <c r="D265" s="26">
        <v>470</v>
      </c>
      <c r="E265" s="26">
        <v>600</v>
      </c>
      <c r="F265" s="36">
        <v>550</v>
      </c>
    </row>
    <row r="266" spans="1:18" x14ac:dyDescent="0.25">
      <c r="A266" s="2" t="s">
        <v>592</v>
      </c>
      <c r="B266" s="7" t="s">
        <v>229</v>
      </c>
      <c r="C266" s="26">
        <v>200</v>
      </c>
      <c r="D266" s="26">
        <v>0</v>
      </c>
      <c r="E266" s="26">
        <f t="shared" si="62"/>
        <v>0</v>
      </c>
      <c r="F266" s="36">
        <v>200</v>
      </c>
    </row>
    <row r="267" spans="1:18" x14ac:dyDescent="0.25">
      <c r="A267" s="2" t="s">
        <v>593</v>
      </c>
      <c r="B267" s="7" t="s">
        <v>32</v>
      </c>
      <c r="C267" s="26">
        <v>1500</v>
      </c>
      <c r="D267" s="26">
        <v>0</v>
      </c>
      <c r="E267" s="26">
        <v>1500</v>
      </c>
      <c r="F267" s="36">
        <v>1500</v>
      </c>
    </row>
    <row r="268" spans="1:18" x14ac:dyDescent="0.25">
      <c r="A268" s="2" t="s">
        <v>594</v>
      </c>
      <c r="B268" s="7" t="s">
        <v>348</v>
      </c>
      <c r="C268" s="26">
        <v>0</v>
      </c>
      <c r="D268" s="26">
        <v>0</v>
      </c>
      <c r="E268" s="26">
        <f t="shared" si="62"/>
        <v>0</v>
      </c>
      <c r="F268" s="36">
        <v>0</v>
      </c>
    </row>
    <row r="269" spans="1:18" x14ac:dyDescent="0.25">
      <c r="A269" s="2" t="s">
        <v>595</v>
      </c>
      <c r="B269" s="7" t="s">
        <v>299</v>
      </c>
      <c r="C269" s="26">
        <v>1250</v>
      </c>
      <c r="D269" s="26">
        <v>939.5</v>
      </c>
      <c r="E269" s="26">
        <v>1500</v>
      </c>
      <c r="F269" s="36">
        <v>1250</v>
      </c>
    </row>
    <row r="270" spans="1:18" x14ac:dyDescent="0.25">
      <c r="A270" s="2" t="s">
        <v>596</v>
      </c>
      <c r="B270" s="7" t="s">
        <v>349</v>
      </c>
      <c r="C270" s="26">
        <v>1500</v>
      </c>
      <c r="D270" s="26">
        <v>95.72</v>
      </c>
      <c r="E270" s="26">
        <v>250</v>
      </c>
      <c r="F270" s="36">
        <v>1000</v>
      </c>
    </row>
    <row r="271" spans="1:18" x14ac:dyDescent="0.25">
      <c r="A271" s="2" t="s">
        <v>597</v>
      </c>
      <c r="B271" s="7" t="s">
        <v>230</v>
      </c>
      <c r="C271" s="26">
        <v>2500</v>
      </c>
      <c r="D271" s="26">
        <v>0</v>
      </c>
      <c r="E271" s="26">
        <f t="shared" si="62"/>
        <v>0</v>
      </c>
      <c r="F271" s="36">
        <v>2000</v>
      </c>
    </row>
    <row r="272" spans="1:18" x14ac:dyDescent="0.25">
      <c r="A272" s="2" t="s">
        <v>598</v>
      </c>
      <c r="B272" s="7" t="s">
        <v>6</v>
      </c>
      <c r="C272" s="26">
        <v>0</v>
      </c>
      <c r="D272" s="26">
        <v>0</v>
      </c>
      <c r="E272" s="26">
        <f t="shared" si="62"/>
        <v>0</v>
      </c>
      <c r="F272" s="34">
        <v>0</v>
      </c>
    </row>
    <row r="273" spans="1:6" x14ac:dyDescent="0.25">
      <c r="B273" s="5" t="s">
        <v>1</v>
      </c>
      <c r="C273" s="30">
        <f t="shared" ref="C273:F273" si="63">SUM(C262:C272)</f>
        <v>56000</v>
      </c>
      <c r="D273" s="30">
        <f t="shared" si="63"/>
        <v>43519.91</v>
      </c>
      <c r="E273" s="30">
        <f t="shared" si="63"/>
        <v>53350</v>
      </c>
      <c r="F273" s="35">
        <f t="shared" si="63"/>
        <v>56300</v>
      </c>
    </row>
    <row r="274" spans="1:6" x14ac:dyDescent="0.25">
      <c r="A274" s="2" t="s">
        <v>654</v>
      </c>
      <c r="B274" s="6" t="s">
        <v>231</v>
      </c>
      <c r="C274" s="23"/>
      <c r="D274" s="23"/>
      <c r="E274" s="26"/>
      <c r="F274" s="34"/>
    </row>
    <row r="275" spans="1:6" x14ac:dyDescent="0.25">
      <c r="A275" s="2" t="s">
        <v>599</v>
      </c>
      <c r="B275" s="7" t="s">
        <v>232</v>
      </c>
      <c r="C275" s="26">
        <v>1000</v>
      </c>
      <c r="D275" s="26">
        <v>0</v>
      </c>
      <c r="E275" s="26">
        <v>1000</v>
      </c>
      <c r="F275" s="34">
        <v>1000</v>
      </c>
    </row>
    <row r="276" spans="1:6" x14ac:dyDescent="0.25">
      <c r="A276" s="2" t="s">
        <v>600</v>
      </c>
      <c r="B276" s="7" t="s">
        <v>233</v>
      </c>
      <c r="C276" s="26">
        <v>0</v>
      </c>
      <c r="D276" s="26">
        <v>0</v>
      </c>
      <c r="E276" s="26">
        <f t="shared" ref="E276" si="64">D276/9*12</f>
        <v>0</v>
      </c>
      <c r="F276" s="34">
        <v>0</v>
      </c>
    </row>
    <row r="277" spans="1:6" x14ac:dyDescent="0.25">
      <c r="A277" s="2" t="s">
        <v>601</v>
      </c>
      <c r="B277" s="7" t="s">
        <v>326</v>
      </c>
      <c r="C277" s="26">
        <v>50000</v>
      </c>
      <c r="D277" s="26">
        <v>0</v>
      </c>
      <c r="E277" s="26">
        <v>30000</v>
      </c>
      <c r="F277" s="36">
        <v>27450</v>
      </c>
    </row>
    <row r="278" spans="1:6" x14ac:dyDescent="0.25">
      <c r="A278" s="2" t="s">
        <v>602</v>
      </c>
      <c r="B278" s="7" t="s">
        <v>234</v>
      </c>
      <c r="C278" s="26">
        <v>110000</v>
      </c>
      <c r="D278" s="26">
        <v>112955.78</v>
      </c>
      <c r="E278" s="26">
        <v>140000</v>
      </c>
      <c r="F278" s="34">
        <v>140000</v>
      </c>
    </row>
    <row r="279" spans="1:6" x14ac:dyDescent="0.25">
      <c r="A279" s="2" t="s">
        <v>603</v>
      </c>
      <c r="B279" s="7" t="s">
        <v>327</v>
      </c>
      <c r="C279" s="26">
        <v>200000</v>
      </c>
      <c r="D279" s="26">
        <v>133125.14000000001</v>
      </c>
      <c r="E279" s="26">
        <v>200000</v>
      </c>
      <c r="F279" s="34">
        <v>200000</v>
      </c>
    </row>
    <row r="280" spans="1:6" x14ac:dyDescent="0.25">
      <c r="A280" s="2" t="s">
        <v>604</v>
      </c>
      <c r="B280" s="7" t="s">
        <v>328</v>
      </c>
      <c r="C280" s="26">
        <v>75000</v>
      </c>
      <c r="D280" s="26">
        <v>38368.19</v>
      </c>
      <c r="E280" s="26">
        <v>60000</v>
      </c>
      <c r="F280" s="34">
        <v>65000</v>
      </c>
    </row>
    <row r="281" spans="1:6" x14ac:dyDescent="0.25">
      <c r="A281" s="2" t="s">
        <v>605</v>
      </c>
      <c r="B281" s="7" t="s">
        <v>329</v>
      </c>
      <c r="C281" s="26">
        <v>10000</v>
      </c>
      <c r="D281" s="26">
        <v>7648.19</v>
      </c>
      <c r="E281" s="26">
        <v>10000</v>
      </c>
      <c r="F281" s="34">
        <v>10000</v>
      </c>
    </row>
    <row r="282" spans="1:6" x14ac:dyDescent="0.25">
      <c r="A282" s="2" t="s">
        <v>606</v>
      </c>
      <c r="B282" s="7" t="s">
        <v>330</v>
      </c>
      <c r="C282" s="26">
        <v>45000</v>
      </c>
      <c r="D282" s="26">
        <v>22826.28</v>
      </c>
      <c r="E282" s="26">
        <v>35000</v>
      </c>
      <c r="F282" s="47">
        <v>45000</v>
      </c>
    </row>
    <row r="283" spans="1:6" x14ac:dyDescent="0.25">
      <c r="A283" s="2" t="s">
        <v>607</v>
      </c>
      <c r="B283" s="7" t="s">
        <v>34</v>
      </c>
      <c r="C283" s="26">
        <v>25000</v>
      </c>
      <c r="D283" s="70">
        <v>9061</v>
      </c>
      <c r="E283" s="26">
        <v>15000</v>
      </c>
      <c r="F283" s="47">
        <v>25000</v>
      </c>
    </row>
    <row r="284" spans="1:6" x14ac:dyDescent="0.25">
      <c r="A284" s="2" t="s">
        <v>608</v>
      </c>
      <c r="B284" s="7" t="s">
        <v>235</v>
      </c>
      <c r="C284" s="26">
        <v>0</v>
      </c>
      <c r="D284" s="26">
        <v>0</v>
      </c>
      <c r="E284" s="26">
        <f t="shared" ref="E284:E295" si="65">D284/10*12</f>
        <v>0</v>
      </c>
      <c r="F284" s="34">
        <v>0</v>
      </c>
    </row>
    <row r="285" spans="1:6" x14ac:dyDescent="0.25">
      <c r="A285" s="2" t="s">
        <v>609</v>
      </c>
      <c r="B285" s="7" t="s">
        <v>35</v>
      </c>
      <c r="C285" s="26">
        <v>500</v>
      </c>
      <c r="D285" s="26">
        <v>1428.48</v>
      </c>
      <c r="E285" s="26">
        <v>2000</v>
      </c>
      <c r="F285" s="34">
        <v>1000</v>
      </c>
    </row>
    <row r="286" spans="1:6" x14ac:dyDescent="0.25">
      <c r="A286" s="2" t="s">
        <v>610</v>
      </c>
      <c r="B286" s="7" t="s">
        <v>267</v>
      </c>
      <c r="C286" s="26">
        <v>45000</v>
      </c>
      <c r="D286" s="26">
        <v>28422.5</v>
      </c>
      <c r="E286" s="26">
        <v>40000</v>
      </c>
      <c r="F286" s="34">
        <v>45000</v>
      </c>
    </row>
    <row r="287" spans="1:6" x14ac:dyDescent="0.25">
      <c r="A287" s="2" t="s">
        <v>611</v>
      </c>
      <c r="B287" s="7" t="s">
        <v>236</v>
      </c>
      <c r="C287" s="26">
        <v>70000</v>
      </c>
      <c r="D287" s="26">
        <v>26380</v>
      </c>
      <c r="E287" s="26">
        <v>50000</v>
      </c>
      <c r="F287" s="34">
        <v>60000</v>
      </c>
    </row>
    <row r="288" spans="1:6" x14ac:dyDescent="0.25">
      <c r="A288" s="2" t="s">
        <v>612</v>
      </c>
      <c r="B288" s="7" t="s">
        <v>331</v>
      </c>
      <c r="C288" s="26">
        <v>500</v>
      </c>
      <c r="D288" s="26">
        <v>0</v>
      </c>
      <c r="E288" s="26">
        <v>500</v>
      </c>
      <c r="F288" s="34">
        <v>500</v>
      </c>
    </row>
    <row r="289" spans="1:6" x14ac:dyDescent="0.25">
      <c r="A289" s="2" t="s">
        <v>613</v>
      </c>
      <c r="B289" s="7" t="s">
        <v>332</v>
      </c>
      <c r="C289" s="26">
        <v>1700</v>
      </c>
      <c r="D289" s="26">
        <v>1973.44</v>
      </c>
      <c r="E289" s="26">
        <v>2200</v>
      </c>
      <c r="F289" s="34">
        <v>2400</v>
      </c>
    </row>
    <row r="290" spans="1:6" x14ac:dyDescent="0.25">
      <c r="A290" s="2" t="s">
        <v>614</v>
      </c>
      <c r="B290" s="7" t="s">
        <v>333</v>
      </c>
      <c r="C290" s="26">
        <v>80000</v>
      </c>
      <c r="D290" s="70">
        <v>4570.2299999999996</v>
      </c>
      <c r="E290" s="26">
        <v>10000</v>
      </c>
      <c r="F290" s="47">
        <v>80000</v>
      </c>
    </row>
    <row r="291" spans="1:6" x14ac:dyDescent="0.25">
      <c r="A291" s="2" t="s">
        <v>615</v>
      </c>
      <c r="B291" s="7" t="s">
        <v>334</v>
      </c>
      <c r="C291" s="26">
        <v>0</v>
      </c>
      <c r="D291" s="26">
        <v>0</v>
      </c>
      <c r="E291" s="26">
        <f t="shared" si="65"/>
        <v>0</v>
      </c>
      <c r="F291" s="36">
        <v>0</v>
      </c>
    </row>
    <row r="292" spans="1:6" x14ac:dyDescent="0.25">
      <c r="A292" s="2" t="s">
        <v>616</v>
      </c>
      <c r="B292" s="7" t="s">
        <v>36</v>
      </c>
      <c r="C292" s="26">
        <v>0</v>
      </c>
      <c r="D292" s="26">
        <v>0</v>
      </c>
      <c r="E292" s="26">
        <f t="shared" si="65"/>
        <v>0</v>
      </c>
      <c r="F292" s="36">
        <v>0</v>
      </c>
    </row>
    <row r="293" spans="1:6" x14ac:dyDescent="0.25">
      <c r="A293" s="2" t="s">
        <v>617</v>
      </c>
      <c r="B293" s="7" t="s">
        <v>37</v>
      </c>
      <c r="C293" s="26">
        <v>0</v>
      </c>
      <c r="D293" s="26">
        <v>0</v>
      </c>
      <c r="E293" s="26">
        <v>0</v>
      </c>
      <c r="F293" s="51">
        <v>0</v>
      </c>
    </row>
    <row r="294" spans="1:6" x14ac:dyDescent="0.25">
      <c r="A294" s="2" t="s">
        <v>618</v>
      </c>
      <c r="B294" s="7" t="s">
        <v>38</v>
      </c>
      <c r="C294" s="26">
        <v>100</v>
      </c>
      <c r="D294" s="26">
        <v>0</v>
      </c>
      <c r="E294" s="26">
        <v>100</v>
      </c>
      <c r="F294" s="36">
        <v>100</v>
      </c>
    </row>
    <row r="295" spans="1:6" x14ac:dyDescent="0.25">
      <c r="A295" s="2" t="s">
        <v>619</v>
      </c>
      <c r="B295" s="7" t="s">
        <v>335</v>
      </c>
      <c r="C295" s="26">
        <v>0</v>
      </c>
      <c r="D295" s="26">
        <v>0</v>
      </c>
      <c r="E295" s="26">
        <f t="shared" si="65"/>
        <v>0</v>
      </c>
      <c r="F295" s="36">
        <v>0</v>
      </c>
    </row>
    <row r="296" spans="1:6" x14ac:dyDescent="0.25">
      <c r="B296" s="5" t="s">
        <v>1</v>
      </c>
      <c r="C296" s="30">
        <f t="shared" ref="C296:F296" si="66">SUM(C275:C295)</f>
        <v>713800</v>
      </c>
      <c r="D296" s="30">
        <f t="shared" si="66"/>
        <v>386759.22999999992</v>
      </c>
      <c r="E296" s="30">
        <f t="shared" si="66"/>
        <v>595800</v>
      </c>
      <c r="F296" s="35">
        <f t="shared" si="66"/>
        <v>702450</v>
      </c>
    </row>
    <row r="297" spans="1:6" x14ac:dyDescent="0.25">
      <c r="A297" s="2" t="s">
        <v>655</v>
      </c>
      <c r="B297" s="6" t="s">
        <v>247</v>
      </c>
      <c r="C297" s="23"/>
      <c r="D297" s="23"/>
      <c r="E297" s="26"/>
      <c r="F297" s="34"/>
    </row>
    <row r="298" spans="1:6" x14ac:dyDescent="0.25">
      <c r="A298" s="2" t="s">
        <v>620</v>
      </c>
      <c r="B298" s="7" t="s">
        <v>237</v>
      </c>
      <c r="C298" s="26">
        <v>60000</v>
      </c>
      <c r="D298" s="26">
        <v>39046.870000000003</v>
      </c>
      <c r="E298" s="26">
        <v>50000</v>
      </c>
      <c r="F298" s="36">
        <v>60000</v>
      </c>
    </row>
    <row r="299" spans="1:6" x14ac:dyDescent="0.25">
      <c r="A299" s="2" t="s">
        <v>745</v>
      </c>
      <c r="B299" s="7" t="s">
        <v>746</v>
      </c>
      <c r="C299" s="26">
        <v>0</v>
      </c>
      <c r="D299" s="26">
        <v>6182.22</v>
      </c>
      <c r="E299" s="26">
        <v>6200</v>
      </c>
      <c r="F299" s="36">
        <v>0</v>
      </c>
    </row>
    <row r="300" spans="1:6" x14ac:dyDescent="0.25">
      <c r="A300" s="2" t="s">
        <v>621</v>
      </c>
      <c r="B300" s="7" t="s">
        <v>238</v>
      </c>
      <c r="C300" s="26">
        <v>10000</v>
      </c>
      <c r="D300" s="70">
        <v>1461.18</v>
      </c>
      <c r="E300" s="26">
        <v>10000</v>
      </c>
      <c r="F300" s="36">
        <v>10000</v>
      </c>
    </row>
    <row r="301" spans="1:6" x14ac:dyDescent="0.25">
      <c r="A301" s="2" t="s">
        <v>622</v>
      </c>
      <c r="B301" s="48" t="s">
        <v>336</v>
      </c>
      <c r="C301" s="49">
        <v>91200</v>
      </c>
      <c r="D301" s="49">
        <v>91373.89</v>
      </c>
      <c r="E301" s="49">
        <v>130000</v>
      </c>
      <c r="F301" s="47">
        <v>140000</v>
      </c>
    </row>
    <row r="302" spans="1:6" x14ac:dyDescent="0.25">
      <c r="A302" s="2" t="s">
        <v>623</v>
      </c>
      <c r="B302" s="7" t="s">
        <v>239</v>
      </c>
      <c r="C302" s="26">
        <v>10000</v>
      </c>
      <c r="D302" s="26">
        <v>14790.42</v>
      </c>
      <c r="E302" s="26">
        <v>20000</v>
      </c>
      <c r="F302" s="34">
        <v>20000</v>
      </c>
    </row>
    <row r="303" spans="1:6" x14ac:dyDescent="0.25">
      <c r="A303" s="2" t="s">
        <v>624</v>
      </c>
      <c r="B303" s="7" t="s">
        <v>240</v>
      </c>
      <c r="C303" s="26">
        <v>1000</v>
      </c>
      <c r="D303" s="26">
        <v>0</v>
      </c>
      <c r="E303" s="26">
        <v>1000</v>
      </c>
      <c r="F303" s="34">
        <v>1000</v>
      </c>
    </row>
    <row r="304" spans="1:6" x14ac:dyDescent="0.25">
      <c r="A304" s="2" t="s">
        <v>625</v>
      </c>
      <c r="B304" s="7" t="s">
        <v>337</v>
      </c>
      <c r="C304" s="26">
        <v>10000</v>
      </c>
      <c r="D304" s="26">
        <v>6284.36</v>
      </c>
      <c r="E304" s="26">
        <v>8500</v>
      </c>
      <c r="F304" s="34">
        <v>9000</v>
      </c>
    </row>
    <row r="305" spans="1:6" x14ac:dyDescent="0.25">
      <c r="A305" s="2" t="s">
        <v>626</v>
      </c>
      <c r="B305" s="7" t="s">
        <v>338</v>
      </c>
      <c r="C305" s="26">
        <v>0</v>
      </c>
      <c r="D305" s="26">
        <v>0</v>
      </c>
      <c r="E305" s="26">
        <f t="shared" ref="E305" si="67">D305/10*12</f>
        <v>0</v>
      </c>
      <c r="F305" s="34">
        <v>0</v>
      </c>
    </row>
    <row r="306" spans="1:6" x14ac:dyDescent="0.25">
      <c r="A306" s="2" t="s">
        <v>627</v>
      </c>
      <c r="B306" s="7" t="s">
        <v>369</v>
      </c>
      <c r="C306" s="26">
        <v>1500</v>
      </c>
      <c r="D306" s="26">
        <v>257.52999999999997</v>
      </c>
      <c r="E306" s="26">
        <v>500</v>
      </c>
      <c r="F306" s="34">
        <v>1000</v>
      </c>
    </row>
    <row r="307" spans="1:6" x14ac:dyDescent="0.25">
      <c r="A307" s="2" t="s">
        <v>628</v>
      </c>
      <c r="B307" s="7" t="s">
        <v>241</v>
      </c>
      <c r="C307" s="26">
        <v>2000</v>
      </c>
      <c r="D307" s="26">
        <v>440</v>
      </c>
      <c r="E307" s="26">
        <v>1500</v>
      </c>
      <c r="F307" s="34">
        <v>1500</v>
      </c>
    </row>
    <row r="308" spans="1:6" x14ac:dyDescent="0.25">
      <c r="A308" s="2" t="s">
        <v>629</v>
      </c>
      <c r="B308" s="7" t="s">
        <v>242</v>
      </c>
      <c r="C308" s="26">
        <v>500</v>
      </c>
      <c r="D308" s="26">
        <v>563.58000000000004</v>
      </c>
      <c r="E308" s="26">
        <v>750</v>
      </c>
      <c r="F308" s="34">
        <v>750</v>
      </c>
    </row>
    <row r="309" spans="1:6" x14ac:dyDescent="0.25">
      <c r="A309" s="2" t="s">
        <v>630</v>
      </c>
      <c r="B309" s="7" t="s">
        <v>243</v>
      </c>
      <c r="C309" s="26">
        <v>1000</v>
      </c>
      <c r="D309" s="26">
        <v>0</v>
      </c>
      <c r="E309" s="26">
        <v>200</v>
      </c>
      <c r="F309" s="34">
        <v>1000</v>
      </c>
    </row>
    <row r="310" spans="1:6" x14ac:dyDescent="0.25">
      <c r="B310" s="5" t="s">
        <v>1</v>
      </c>
      <c r="C310" s="30">
        <f t="shared" ref="C310:F310" si="68">SUM(C298:C309)</f>
        <v>187200</v>
      </c>
      <c r="D310" s="30">
        <f t="shared" si="68"/>
        <v>160400.04999999999</v>
      </c>
      <c r="E310" s="30">
        <f t="shared" si="68"/>
        <v>228650</v>
      </c>
      <c r="F310" s="35">
        <f t="shared" si="68"/>
        <v>244250</v>
      </c>
    </row>
    <row r="311" spans="1:6" x14ac:dyDescent="0.25">
      <c r="A311" s="2" t="s">
        <v>656</v>
      </c>
      <c r="B311" s="6" t="s">
        <v>215</v>
      </c>
      <c r="C311" s="23"/>
      <c r="D311" s="23"/>
      <c r="E311" s="26"/>
      <c r="F311" s="34"/>
    </row>
    <row r="312" spans="1:6" x14ac:dyDescent="0.25">
      <c r="A312" s="2" t="s">
        <v>631</v>
      </c>
      <c r="B312" s="7" t="s">
        <v>223</v>
      </c>
      <c r="C312" s="26">
        <v>500</v>
      </c>
      <c r="D312" s="26">
        <v>0</v>
      </c>
      <c r="E312" s="26">
        <v>500</v>
      </c>
      <c r="F312" s="34">
        <v>500</v>
      </c>
    </row>
    <row r="313" spans="1:6" x14ac:dyDescent="0.25">
      <c r="A313" s="2" t="s">
        <v>632</v>
      </c>
      <c r="B313" s="7" t="s">
        <v>217</v>
      </c>
      <c r="C313" s="26">
        <v>8000</v>
      </c>
      <c r="D313" s="26">
        <v>6674.16</v>
      </c>
      <c r="E313" s="26">
        <v>8500</v>
      </c>
      <c r="F313" s="34">
        <v>8500</v>
      </c>
    </row>
    <row r="314" spans="1:6" x14ac:dyDescent="0.25">
      <c r="A314" s="2" t="s">
        <v>633</v>
      </c>
      <c r="B314" s="7" t="s">
        <v>220</v>
      </c>
      <c r="C314" s="26">
        <v>0</v>
      </c>
      <c r="D314" s="26">
        <v>0</v>
      </c>
      <c r="E314" s="26">
        <f t="shared" ref="E314:E315" si="69">D314/7.5*12</f>
        <v>0</v>
      </c>
      <c r="F314" s="34">
        <v>0</v>
      </c>
    </row>
    <row r="315" spans="1:6" x14ac:dyDescent="0.25">
      <c r="A315" s="2" t="s">
        <v>634</v>
      </c>
      <c r="B315" s="7" t="s">
        <v>27</v>
      </c>
      <c r="C315" s="26">
        <v>0</v>
      </c>
      <c r="D315" s="26">
        <v>0</v>
      </c>
      <c r="E315" s="26">
        <f t="shared" si="69"/>
        <v>0</v>
      </c>
      <c r="F315" s="34">
        <v>0</v>
      </c>
    </row>
    <row r="316" spans="1:6" x14ac:dyDescent="0.25">
      <c r="B316" s="5" t="s">
        <v>1</v>
      </c>
      <c r="C316" s="30">
        <f t="shared" ref="C316:F316" si="70">SUM(C312:C315)</f>
        <v>8500</v>
      </c>
      <c r="D316" s="30">
        <f t="shared" si="70"/>
        <v>6674.16</v>
      </c>
      <c r="E316" s="30">
        <f t="shared" si="70"/>
        <v>9000</v>
      </c>
      <c r="F316" s="35">
        <f t="shared" si="70"/>
        <v>9000</v>
      </c>
    </row>
    <row r="317" spans="1:6" x14ac:dyDescent="0.25">
      <c r="A317" s="2" t="s">
        <v>635</v>
      </c>
      <c r="B317" s="6" t="s">
        <v>244</v>
      </c>
      <c r="C317" s="26">
        <v>0</v>
      </c>
      <c r="D317" s="26">
        <v>0</v>
      </c>
      <c r="E317" s="26">
        <v>0</v>
      </c>
      <c r="F317" s="34"/>
    </row>
    <row r="318" spans="1:6" x14ac:dyDescent="0.25">
      <c r="B318" s="5" t="s">
        <v>1</v>
      </c>
      <c r="C318" s="30">
        <f t="shared" ref="C318:F318" si="71">SUM(C317)</f>
        <v>0</v>
      </c>
      <c r="D318" s="30">
        <f t="shared" si="71"/>
        <v>0</v>
      </c>
      <c r="E318" s="30">
        <f t="shared" si="71"/>
        <v>0</v>
      </c>
      <c r="F318" s="35">
        <f t="shared" si="71"/>
        <v>0</v>
      </c>
    </row>
    <row r="319" spans="1:6" x14ac:dyDescent="0.25">
      <c r="A319" s="2" t="s">
        <v>636</v>
      </c>
      <c r="B319" s="6" t="s">
        <v>224</v>
      </c>
      <c r="C319" s="26">
        <v>0</v>
      </c>
      <c r="D319" s="26">
        <v>0</v>
      </c>
      <c r="E319" s="26">
        <v>0</v>
      </c>
      <c r="F319" s="39">
        <v>0</v>
      </c>
    </row>
    <row r="320" spans="1:6" x14ac:dyDescent="0.25">
      <c r="B320" s="5" t="s">
        <v>1</v>
      </c>
      <c r="C320" s="30">
        <f t="shared" ref="C320:F320" si="72">SUM(C319)</f>
        <v>0</v>
      </c>
      <c r="D320" s="30">
        <f t="shared" si="72"/>
        <v>0</v>
      </c>
      <c r="E320" s="30">
        <f t="shared" si="72"/>
        <v>0</v>
      </c>
      <c r="F320" s="35">
        <f t="shared" si="72"/>
        <v>0</v>
      </c>
    </row>
    <row r="321" spans="1:18" x14ac:dyDescent="0.25">
      <c r="A321" s="2" t="s">
        <v>637</v>
      </c>
      <c r="B321" s="6" t="s">
        <v>245</v>
      </c>
      <c r="C321" s="26">
        <v>0</v>
      </c>
      <c r="D321" s="26">
        <v>0</v>
      </c>
      <c r="E321" s="26">
        <v>0</v>
      </c>
      <c r="F321" s="39">
        <v>0</v>
      </c>
    </row>
    <row r="322" spans="1:18" x14ac:dyDescent="0.25">
      <c r="A322" s="2" t="s">
        <v>638</v>
      </c>
      <c r="B322" s="6" t="s">
        <v>246</v>
      </c>
      <c r="C322" s="26">
        <v>0</v>
      </c>
      <c r="D322" s="26">
        <v>0</v>
      </c>
      <c r="E322" s="26">
        <v>0</v>
      </c>
      <c r="F322" s="39">
        <v>0</v>
      </c>
    </row>
    <row r="323" spans="1:18" x14ac:dyDescent="0.25">
      <c r="B323" s="5" t="s">
        <v>1</v>
      </c>
      <c r="C323" s="30">
        <f t="shared" ref="C323:F323" si="73">SUM(C321:C322)</f>
        <v>0</v>
      </c>
      <c r="D323" s="30">
        <f t="shared" si="73"/>
        <v>0</v>
      </c>
      <c r="E323" s="30">
        <f t="shared" si="73"/>
        <v>0</v>
      </c>
      <c r="F323" s="35">
        <f t="shared" si="73"/>
        <v>0</v>
      </c>
    </row>
    <row r="324" spans="1:18" s="4" customFormat="1" x14ac:dyDescent="0.25">
      <c r="A324" s="2" t="s">
        <v>639</v>
      </c>
      <c r="B324" s="6" t="s">
        <v>248</v>
      </c>
      <c r="C324" s="26">
        <v>80000</v>
      </c>
      <c r="D324" s="26">
        <v>0</v>
      </c>
      <c r="E324" s="26">
        <v>0</v>
      </c>
      <c r="F324" s="39">
        <v>80000</v>
      </c>
      <c r="G324" s="21"/>
      <c r="H324" s="21"/>
      <c r="I324" s="21"/>
      <c r="J324" s="21"/>
      <c r="K324" s="21"/>
      <c r="L324" s="21"/>
      <c r="M324" s="21"/>
      <c r="N324" s="21"/>
      <c r="O324" s="21"/>
      <c r="P324" s="21"/>
      <c r="Q324" s="21"/>
      <c r="R324" s="21"/>
    </row>
    <row r="325" spans="1:18" x14ac:dyDescent="0.25">
      <c r="B325" s="5" t="s">
        <v>1</v>
      </c>
      <c r="C325" s="30">
        <f t="shared" ref="C325:F325" si="74">SUM(C324)</f>
        <v>80000</v>
      </c>
      <c r="D325" s="30">
        <f t="shared" si="74"/>
        <v>0</v>
      </c>
      <c r="E325" s="30">
        <f t="shared" si="74"/>
        <v>0</v>
      </c>
      <c r="F325" s="35">
        <f t="shared" si="74"/>
        <v>80000</v>
      </c>
    </row>
    <row r="326" spans="1:18" ht="16.5" thickBot="1" x14ac:dyDescent="0.3">
      <c r="B326" s="40" t="s">
        <v>60</v>
      </c>
      <c r="C326" s="28">
        <f t="shared" ref="C326:F326" si="75">SUM(C273+C296+C310+C316+C318+C320+C323+C325)</f>
        <v>1045500</v>
      </c>
      <c r="D326" s="28">
        <f>SUM(D273+D296+D310+D316+D318+D320+D323+D325)</f>
        <v>597353.35</v>
      </c>
      <c r="E326" s="28">
        <f t="shared" si="75"/>
        <v>886800</v>
      </c>
      <c r="F326" s="38">
        <f t="shared" si="75"/>
        <v>1092000</v>
      </c>
    </row>
    <row r="327" spans="1:18" x14ac:dyDescent="0.25">
      <c r="B327" s="7"/>
    </row>
    <row r="328" spans="1:18" x14ac:dyDescent="0.25">
      <c r="B328" s="7"/>
    </row>
    <row r="329" spans="1:18" x14ac:dyDescent="0.25">
      <c r="B329" s="7"/>
    </row>
    <row r="330" spans="1:18" s="4" customFormat="1" x14ac:dyDescent="0.25">
      <c r="B330" s="7"/>
      <c r="E330" s="2"/>
      <c r="F330" s="21"/>
      <c r="G330" s="21"/>
      <c r="H330" s="21"/>
      <c r="I330" s="21"/>
      <c r="J330" s="21"/>
      <c r="K330" s="21"/>
      <c r="L330" s="21"/>
      <c r="M330" s="21"/>
      <c r="N330" s="21"/>
      <c r="O330" s="21"/>
      <c r="P330" s="21"/>
      <c r="Q330" s="21"/>
      <c r="R330" s="21"/>
    </row>
    <row r="331" spans="1:18" ht="21" thickBot="1" x14ac:dyDescent="0.35">
      <c r="B331" s="1" t="s">
        <v>57</v>
      </c>
    </row>
    <row r="332" spans="1:18" ht="31.5" x14ac:dyDescent="0.25">
      <c r="B332" s="5" t="s">
        <v>0</v>
      </c>
      <c r="C332" s="19" t="str">
        <f>C3</f>
        <v>2024 Original Budget</v>
      </c>
      <c r="D332" s="14" t="str">
        <f>D3</f>
        <v>2024 Actual to 4/12/24</v>
      </c>
      <c r="E332" s="14" t="str">
        <f>E3</f>
        <v>2024 Full Year Estimate</v>
      </c>
      <c r="F332" s="33" t="str">
        <f>F260</f>
        <v>2025 Full Year Estimate</v>
      </c>
      <c r="G332" s="10"/>
      <c r="H332" s="10"/>
    </row>
    <row r="333" spans="1:18" x14ac:dyDescent="0.25">
      <c r="A333" s="2" t="s">
        <v>657</v>
      </c>
      <c r="B333" s="6" t="s">
        <v>227</v>
      </c>
      <c r="E333" s="12"/>
      <c r="F333" s="34"/>
    </row>
    <row r="334" spans="1:18" x14ac:dyDescent="0.25">
      <c r="A334" s="2" t="s">
        <v>640</v>
      </c>
      <c r="B334" s="7" t="s">
        <v>127</v>
      </c>
      <c r="C334" s="26">
        <v>10500</v>
      </c>
      <c r="D334" s="26">
        <v>8960.83</v>
      </c>
      <c r="E334" s="26">
        <v>10500</v>
      </c>
      <c r="F334" s="34">
        <v>10800</v>
      </c>
    </row>
    <row r="335" spans="1:18" x14ac:dyDescent="0.25">
      <c r="A335" s="2" t="s">
        <v>641</v>
      </c>
      <c r="B335" s="7" t="s">
        <v>249</v>
      </c>
      <c r="C335" s="26">
        <v>3000</v>
      </c>
      <c r="D335" s="26">
        <v>2000</v>
      </c>
      <c r="E335" s="26">
        <v>3000</v>
      </c>
      <c r="F335" s="34">
        <v>3000</v>
      </c>
    </row>
    <row r="336" spans="1:18" x14ac:dyDescent="0.25">
      <c r="A336" s="2" t="s">
        <v>642</v>
      </c>
      <c r="B336" s="7" t="s">
        <v>8</v>
      </c>
      <c r="C336" s="26">
        <v>38000</v>
      </c>
      <c r="D336" s="26">
        <v>33053.99</v>
      </c>
      <c r="E336" s="26">
        <v>39000</v>
      </c>
      <c r="F336" s="34">
        <v>39000</v>
      </c>
    </row>
    <row r="337" spans="1:6" x14ac:dyDescent="0.25">
      <c r="A337" s="2" t="s">
        <v>643</v>
      </c>
      <c r="B337" s="7" t="s">
        <v>228</v>
      </c>
      <c r="C337" s="26">
        <v>0</v>
      </c>
      <c r="D337" s="26">
        <v>0</v>
      </c>
      <c r="E337" s="26">
        <f t="shared" ref="E337" si="76">D337/9*12</f>
        <v>0</v>
      </c>
      <c r="F337" s="34">
        <v>0</v>
      </c>
    </row>
    <row r="338" spans="1:6" x14ac:dyDescent="0.25">
      <c r="A338" s="2" t="s">
        <v>644</v>
      </c>
      <c r="B338" s="7" t="s">
        <v>32</v>
      </c>
      <c r="C338" s="26">
        <v>2000</v>
      </c>
      <c r="D338" s="26">
        <v>0</v>
      </c>
      <c r="E338" s="26">
        <v>2000</v>
      </c>
      <c r="F338" s="34">
        <v>2000</v>
      </c>
    </row>
    <row r="339" spans="1:6" x14ac:dyDescent="0.25">
      <c r="A339" s="2" t="s">
        <v>645</v>
      </c>
      <c r="B339" s="7" t="s">
        <v>6</v>
      </c>
      <c r="C339" s="26">
        <v>0</v>
      </c>
      <c r="D339" s="26">
        <v>0</v>
      </c>
      <c r="E339" s="26">
        <f t="shared" ref="E339" si="77">D339/10*12</f>
        <v>0</v>
      </c>
      <c r="F339" s="34">
        <v>0</v>
      </c>
    </row>
    <row r="340" spans="1:6" x14ac:dyDescent="0.25">
      <c r="A340" s="2" t="s">
        <v>646</v>
      </c>
      <c r="B340" s="7" t="s">
        <v>250</v>
      </c>
      <c r="C340" s="26">
        <v>1000</v>
      </c>
      <c r="D340" s="26">
        <v>0</v>
      </c>
      <c r="E340" s="26">
        <v>1000</v>
      </c>
      <c r="F340" s="34">
        <v>1000</v>
      </c>
    </row>
    <row r="341" spans="1:6" x14ac:dyDescent="0.25">
      <c r="A341" s="2" t="s">
        <v>647</v>
      </c>
      <c r="B341" s="7" t="s">
        <v>339</v>
      </c>
      <c r="C341" s="49">
        <v>5000</v>
      </c>
      <c r="D341" s="49">
        <v>0</v>
      </c>
      <c r="E341" s="49">
        <v>5000</v>
      </c>
      <c r="F341" s="47">
        <v>5000</v>
      </c>
    </row>
    <row r="342" spans="1:6" x14ac:dyDescent="0.25">
      <c r="A342" s="2" t="s">
        <v>648</v>
      </c>
      <c r="B342" s="7" t="s">
        <v>300</v>
      </c>
      <c r="C342" s="26">
        <v>1000</v>
      </c>
      <c r="D342" s="26">
        <v>0</v>
      </c>
      <c r="E342" s="26">
        <v>1000</v>
      </c>
      <c r="F342" s="34">
        <v>1000</v>
      </c>
    </row>
    <row r="343" spans="1:6" x14ac:dyDescent="0.25">
      <c r="A343" s="2" t="s">
        <v>649</v>
      </c>
      <c r="B343" s="7" t="s">
        <v>33</v>
      </c>
      <c r="C343" s="26">
        <v>1000</v>
      </c>
      <c r="D343" s="26">
        <v>254.56</v>
      </c>
      <c r="E343" s="26">
        <v>1000</v>
      </c>
      <c r="F343" s="34">
        <v>1000</v>
      </c>
    </row>
    <row r="344" spans="1:6" x14ac:dyDescent="0.25">
      <c r="A344" s="2" t="s">
        <v>650</v>
      </c>
      <c r="B344" s="7" t="s">
        <v>251</v>
      </c>
      <c r="C344" s="26">
        <v>300</v>
      </c>
      <c r="D344" s="26">
        <v>0</v>
      </c>
      <c r="E344" s="26">
        <v>300</v>
      </c>
      <c r="F344" s="34">
        <v>300</v>
      </c>
    </row>
    <row r="345" spans="1:6" x14ac:dyDescent="0.25">
      <c r="A345" s="2" t="s">
        <v>651</v>
      </c>
      <c r="B345" s="7" t="s">
        <v>39</v>
      </c>
      <c r="C345" s="26">
        <v>200</v>
      </c>
      <c r="D345" s="26">
        <v>0</v>
      </c>
      <c r="E345" s="26">
        <v>200</v>
      </c>
      <c r="F345" s="36">
        <v>200</v>
      </c>
    </row>
    <row r="346" spans="1:6" x14ac:dyDescent="0.25">
      <c r="B346" s="5" t="s">
        <v>1</v>
      </c>
      <c r="C346" s="30">
        <f t="shared" ref="C346:F346" si="78">SUM(C334:C345)</f>
        <v>62000</v>
      </c>
      <c r="D346" s="30">
        <f t="shared" si="78"/>
        <v>44269.38</v>
      </c>
      <c r="E346" s="30">
        <f t="shared" si="78"/>
        <v>63000</v>
      </c>
      <c r="F346" s="35">
        <f t="shared" si="78"/>
        <v>63300</v>
      </c>
    </row>
    <row r="347" spans="1:6" x14ac:dyDescent="0.25">
      <c r="A347" s="2" t="s">
        <v>658</v>
      </c>
      <c r="B347" s="6" t="s">
        <v>261</v>
      </c>
      <c r="C347" s="26"/>
      <c r="D347" s="26"/>
      <c r="E347" s="26"/>
      <c r="F347" s="34"/>
    </row>
    <row r="348" spans="1:6" x14ac:dyDescent="0.25">
      <c r="A348" s="2" t="s">
        <v>652</v>
      </c>
      <c r="B348" s="7" t="s">
        <v>252</v>
      </c>
      <c r="C348" s="49">
        <v>50000</v>
      </c>
      <c r="D348" s="49">
        <v>20138.759999999998</v>
      </c>
      <c r="E348" s="49">
        <v>35000</v>
      </c>
      <c r="F348" s="47">
        <v>50000</v>
      </c>
    </row>
    <row r="349" spans="1:6" x14ac:dyDescent="0.25">
      <c r="A349" s="2" t="s">
        <v>659</v>
      </c>
      <c r="B349" s="7" t="s">
        <v>340</v>
      </c>
      <c r="C349" s="26">
        <v>10000</v>
      </c>
      <c r="D349" s="26">
        <v>341.36</v>
      </c>
      <c r="E349" s="26">
        <v>2500</v>
      </c>
      <c r="F349" s="36">
        <v>10000</v>
      </c>
    </row>
    <row r="350" spans="1:6" x14ac:dyDescent="0.25">
      <c r="A350" s="2" t="s">
        <v>660</v>
      </c>
      <c r="B350" s="7" t="s">
        <v>40</v>
      </c>
      <c r="C350" s="26">
        <v>10000</v>
      </c>
      <c r="D350" s="26">
        <v>7066.71</v>
      </c>
      <c r="E350" s="26">
        <v>9000</v>
      </c>
      <c r="F350" s="36">
        <v>10000</v>
      </c>
    </row>
    <row r="351" spans="1:6" x14ac:dyDescent="0.25">
      <c r="A351" s="2" t="s">
        <v>661</v>
      </c>
      <c r="B351" s="7" t="s">
        <v>41</v>
      </c>
      <c r="C351" s="49">
        <v>40000</v>
      </c>
      <c r="D351" s="49">
        <v>2280</v>
      </c>
      <c r="E351" s="49">
        <v>4000</v>
      </c>
      <c r="F351" s="47">
        <v>40000</v>
      </c>
    </row>
    <row r="352" spans="1:6" x14ac:dyDescent="0.25">
      <c r="A352" s="2" t="s">
        <v>662</v>
      </c>
      <c r="B352" s="7" t="s">
        <v>253</v>
      </c>
      <c r="C352" s="49">
        <v>80000</v>
      </c>
      <c r="D352" s="49">
        <v>42204</v>
      </c>
      <c r="E352" s="49">
        <v>60000</v>
      </c>
      <c r="F352" s="47">
        <v>80000</v>
      </c>
    </row>
    <row r="353" spans="1:6" x14ac:dyDescent="0.25">
      <c r="A353" s="2" t="s">
        <v>663</v>
      </c>
      <c r="B353" s="7" t="s">
        <v>42</v>
      </c>
      <c r="C353" s="26">
        <v>5000</v>
      </c>
      <c r="D353" s="26">
        <v>1800</v>
      </c>
      <c r="E353" s="26">
        <v>3000</v>
      </c>
      <c r="F353" s="36">
        <v>5000</v>
      </c>
    </row>
    <row r="354" spans="1:6" x14ac:dyDescent="0.25">
      <c r="A354" s="2" t="s">
        <v>664</v>
      </c>
      <c r="B354" s="7" t="s">
        <v>254</v>
      </c>
      <c r="C354" s="26">
        <v>500</v>
      </c>
      <c r="D354" s="26">
        <v>0</v>
      </c>
      <c r="E354" s="26">
        <v>500</v>
      </c>
      <c r="F354" s="36">
        <v>500</v>
      </c>
    </row>
    <row r="355" spans="1:6" x14ac:dyDescent="0.25">
      <c r="A355" s="2" t="s">
        <v>665</v>
      </c>
      <c r="B355" s="7" t="s">
        <v>289</v>
      </c>
      <c r="C355" s="26">
        <v>1000</v>
      </c>
      <c r="D355" s="26">
        <v>118.64</v>
      </c>
      <c r="E355" s="26">
        <v>1000</v>
      </c>
      <c r="F355" s="36">
        <v>1000</v>
      </c>
    </row>
    <row r="356" spans="1:6" x14ac:dyDescent="0.25">
      <c r="B356" s="5" t="s">
        <v>1</v>
      </c>
      <c r="C356" s="30">
        <f t="shared" ref="C356:F356" si="79">SUM(C348:C355)</f>
        <v>196500</v>
      </c>
      <c r="D356" s="30">
        <f t="shared" si="79"/>
        <v>73949.47</v>
      </c>
      <c r="E356" s="30">
        <f t="shared" si="79"/>
        <v>115000</v>
      </c>
      <c r="F356" s="35">
        <f t="shared" si="79"/>
        <v>196500</v>
      </c>
    </row>
    <row r="357" spans="1:6" x14ac:dyDescent="0.25">
      <c r="A357" s="2" t="s">
        <v>666</v>
      </c>
      <c r="B357" s="6" t="s">
        <v>255</v>
      </c>
      <c r="C357" s="26"/>
      <c r="D357" s="26"/>
      <c r="E357" s="26"/>
      <c r="F357" s="34"/>
    </row>
    <row r="358" spans="1:6" x14ac:dyDescent="0.25">
      <c r="A358" s="2" t="s">
        <v>667</v>
      </c>
      <c r="B358" s="7" t="s">
        <v>341</v>
      </c>
      <c r="C358" s="26">
        <v>160000</v>
      </c>
      <c r="D358" s="26">
        <v>115398.6</v>
      </c>
      <c r="E358" s="26">
        <v>160000</v>
      </c>
      <c r="F358" s="34">
        <v>171200</v>
      </c>
    </row>
    <row r="359" spans="1:6" x14ac:dyDescent="0.25">
      <c r="A359" s="2" t="s">
        <v>668</v>
      </c>
      <c r="B359" s="7" t="s">
        <v>342</v>
      </c>
      <c r="C359" s="26">
        <v>40000</v>
      </c>
      <c r="D359" s="26">
        <v>30200.05</v>
      </c>
      <c r="E359" s="26">
        <v>37500</v>
      </c>
      <c r="F359" s="36">
        <v>40000</v>
      </c>
    </row>
    <row r="360" spans="1:6" x14ac:dyDescent="0.25">
      <c r="A360" s="2" t="s">
        <v>669</v>
      </c>
      <c r="B360" s="7" t="s">
        <v>256</v>
      </c>
      <c r="C360" s="26">
        <v>40000</v>
      </c>
      <c r="D360" s="26">
        <v>41038.9</v>
      </c>
      <c r="E360" s="26">
        <v>60000</v>
      </c>
      <c r="F360" s="36">
        <v>60000</v>
      </c>
    </row>
    <row r="361" spans="1:6" x14ac:dyDescent="0.25">
      <c r="A361" s="2" t="s">
        <v>670</v>
      </c>
      <c r="B361" s="7" t="s">
        <v>778</v>
      </c>
      <c r="C361" s="26">
        <v>0</v>
      </c>
      <c r="D361" s="26">
        <v>0</v>
      </c>
      <c r="E361" s="26">
        <v>0</v>
      </c>
      <c r="F361" s="36">
        <v>210000</v>
      </c>
    </row>
    <row r="362" spans="1:6" x14ac:dyDescent="0.25">
      <c r="A362" s="2" t="s">
        <v>671</v>
      </c>
      <c r="B362" s="7" t="s">
        <v>343</v>
      </c>
      <c r="C362" s="26">
        <v>7500</v>
      </c>
      <c r="D362" s="26">
        <v>6351.68</v>
      </c>
      <c r="E362" s="26">
        <v>7500</v>
      </c>
      <c r="F362" s="36">
        <v>7500</v>
      </c>
    </row>
    <row r="363" spans="1:6" x14ac:dyDescent="0.25">
      <c r="A363" s="2" t="s">
        <v>672</v>
      </c>
      <c r="B363" s="7" t="s">
        <v>43</v>
      </c>
      <c r="C363" s="49">
        <v>15000</v>
      </c>
      <c r="D363" s="49">
        <v>7828.55</v>
      </c>
      <c r="E363" s="49">
        <v>10000</v>
      </c>
      <c r="F363" s="47">
        <v>15000</v>
      </c>
    </row>
    <row r="364" spans="1:6" x14ac:dyDescent="0.25">
      <c r="A364" s="2" t="s">
        <v>673</v>
      </c>
      <c r="B364" s="7" t="s">
        <v>44</v>
      </c>
      <c r="C364" s="49">
        <v>150000</v>
      </c>
      <c r="D364" s="49">
        <v>66250.42</v>
      </c>
      <c r="E364" s="49">
        <v>100000</v>
      </c>
      <c r="F364" s="47">
        <v>150000</v>
      </c>
    </row>
    <row r="365" spans="1:6" x14ac:dyDescent="0.25">
      <c r="A365" s="2" t="s">
        <v>674</v>
      </c>
      <c r="B365" s="7" t="s">
        <v>257</v>
      </c>
      <c r="C365" s="26">
        <v>35000</v>
      </c>
      <c r="D365" s="26">
        <v>11374.5</v>
      </c>
      <c r="E365" s="26">
        <v>20000</v>
      </c>
      <c r="F365" s="36">
        <v>25000</v>
      </c>
    </row>
    <row r="366" spans="1:6" x14ac:dyDescent="0.25">
      <c r="A366" s="2" t="s">
        <v>675</v>
      </c>
      <c r="B366" s="7" t="s">
        <v>350</v>
      </c>
      <c r="C366" s="26">
        <v>35000</v>
      </c>
      <c r="D366" s="26">
        <v>21784.959999999999</v>
      </c>
      <c r="E366" s="26">
        <v>30000</v>
      </c>
      <c r="F366" s="36">
        <v>35000</v>
      </c>
    </row>
    <row r="367" spans="1:6" x14ac:dyDescent="0.25">
      <c r="A367" s="2" t="s">
        <v>676</v>
      </c>
      <c r="B367" s="7" t="s">
        <v>301</v>
      </c>
      <c r="C367" s="26">
        <v>1000</v>
      </c>
      <c r="D367" s="26">
        <v>0</v>
      </c>
      <c r="E367" s="26">
        <v>1000</v>
      </c>
      <c r="F367" s="34">
        <v>1000</v>
      </c>
    </row>
    <row r="368" spans="1:6" x14ac:dyDescent="0.25">
      <c r="B368" s="5" t="s">
        <v>1</v>
      </c>
      <c r="C368" s="30">
        <f t="shared" ref="C368:F368" si="80">SUM(C358:C367)</f>
        <v>483500</v>
      </c>
      <c r="D368" s="30">
        <f t="shared" si="80"/>
        <v>300227.65999999997</v>
      </c>
      <c r="E368" s="30">
        <f t="shared" si="80"/>
        <v>426000</v>
      </c>
      <c r="F368" s="35">
        <f t="shared" si="80"/>
        <v>714700</v>
      </c>
    </row>
    <row r="369" spans="1:18" x14ac:dyDescent="0.25">
      <c r="A369" s="2" t="s">
        <v>677</v>
      </c>
      <c r="B369" s="6" t="s">
        <v>215</v>
      </c>
      <c r="C369" s="26"/>
      <c r="D369" s="26"/>
      <c r="E369" s="26"/>
      <c r="F369" s="34"/>
    </row>
    <row r="370" spans="1:18" x14ac:dyDescent="0.25">
      <c r="A370" s="2" t="s">
        <v>678</v>
      </c>
      <c r="B370" s="7" t="s">
        <v>223</v>
      </c>
      <c r="C370" s="26">
        <v>500</v>
      </c>
      <c r="D370" s="26">
        <v>0</v>
      </c>
      <c r="E370" s="26">
        <v>150</v>
      </c>
      <c r="F370" s="34">
        <v>500</v>
      </c>
    </row>
    <row r="371" spans="1:18" x14ac:dyDescent="0.25">
      <c r="A371" s="2" t="s">
        <v>679</v>
      </c>
      <c r="B371" s="7" t="s">
        <v>217</v>
      </c>
      <c r="C371" s="26">
        <v>7500</v>
      </c>
      <c r="D371" s="26">
        <v>4754.6899999999996</v>
      </c>
      <c r="E371" s="26">
        <v>6500</v>
      </c>
      <c r="F371" s="34">
        <v>7500</v>
      </c>
    </row>
    <row r="372" spans="1:18" x14ac:dyDescent="0.25">
      <c r="A372" s="2" t="s">
        <v>680</v>
      </c>
      <c r="B372" s="7" t="s">
        <v>220</v>
      </c>
      <c r="C372" s="26">
        <v>0</v>
      </c>
      <c r="D372" s="26">
        <v>0</v>
      </c>
      <c r="E372" s="26">
        <f t="shared" ref="E372:E373" si="81">D372/7.5*12</f>
        <v>0</v>
      </c>
      <c r="F372" s="34">
        <v>0</v>
      </c>
    </row>
    <row r="373" spans="1:18" x14ac:dyDescent="0.25">
      <c r="A373" s="2" t="s">
        <v>681</v>
      </c>
      <c r="B373" s="7" t="s">
        <v>27</v>
      </c>
      <c r="C373" s="26">
        <v>0</v>
      </c>
      <c r="D373" s="26">
        <v>0</v>
      </c>
      <c r="E373" s="26">
        <f t="shared" si="81"/>
        <v>0</v>
      </c>
      <c r="F373" s="34">
        <v>0</v>
      </c>
    </row>
    <row r="374" spans="1:18" x14ac:dyDescent="0.25">
      <c r="B374" s="5" t="s">
        <v>1</v>
      </c>
      <c r="C374" s="30">
        <f t="shared" ref="C374:F374" si="82">SUM(C370:C373)</f>
        <v>8000</v>
      </c>
      <c r="D374" s="30">
        <f t="shared" si="82"/>
        <v>4754.6899999999996</v>
      </c>
      <c r="E374" s="30">
        <f t="shared" si="82"/>
        <v>6650</v>
      </c>
      <c r="F374" s="35">
        <f t="shared" si="82"/>
        <v>8000</v>
      </c>
    </row>
    <row r="375" spans="1:18" x14ac:dyDescent="0.25">
      <c r="A375" s="2" t="s">
        <v>682</v>
      </c>
      <c r="B375" s="6" t="s">
        <v>258</v>
      </c>
      <c r="C375" s="26">
        <v>0</v>
      </c>
      <c r="D375" s="26">
        <v>0</v>
      </c>
      <c r="E375" s="26">
        <v>0</v>
      </c>
      <c r="F375" s="39">
        <v>0</v>
      </c>
    </row>
    <row r="376" spans="1:18" x14ac:dyDescent="0.25">
      <c r="B376" s="5" t="s">
        <v>1</v>
      </c>
      <c r="C376" s="30">
        <f t="shared" ref="C376:F376" si="83">SUM(C375)</f>
        <v>0</v>
      </c>
      <c r="D376" s="30">
        <f t="shared" si="83"/>
        <v>0</v>
      </c>
      <c r="E376" s="30">
        <f t="shared" si="83"/>
        <v>0</v>
      </c>
      <c r="F376" s="35">
        <f t="shared" si="83"/>
        <v>0</v>
      </c>
    </row>
    <row r="377" spans="1:18" x14ac:dyDescent="0.25">
      <c r="A377" s="2" t="s">
        <v>683</v>
      </c>
      <c r="B377" s="6" t="s">
        <v>259</v>
      </c>
      <c r="C377" s="26">
        <v>0</v>
      </c>
      <c r="D377" s="26">
        <v>0</v>
      </c>
      <c r="E377" s="26">
        <v>0</v>
      </c>
      <c r="F377" s="39">
        <v>0</v>
      </c>
    </row>
    <row r="378" spans="1:18" x14ac:dyDescent="0.25">
      <c r="A378" s="2" t="s">
        <v>684</v>
      </c>
      <c r="B378" s="6" t="s">
        <v>260</v>
      </c>
      <c r="C378" s="26">
        <v>0</v>
      </c>
      <c r="D378" s="26">
        <v>0</v>
      </c>
      <c r="E378" s="26">
        <v>0</v>
      </c>
      <c r="F378" s="39">
        <v>0</v>
      </c>
    </row>
    <row r="379" spans="1:18" x14ac:dyDescent="0.25">
      <c r="B379" s="5" t="s">
        <v>1</v>
      </c>
      <c r="C379" s="30">
        <f t="shared" ref="C379:F379" si="84">SUM(C377:C378)</f>
        <v>0</v>
      </c>
      <c r="D379" s="30">
        <f t="shared" si="84"/>
        <v>0</v>
      </c>
      <c r="E379" s="30">
        <f t="shared" si="84"/>
        <v>0</v>
      </c>
      <c r="F379" s="35">
        <f t="shared" si="84"/>
        <v>0</v>
      </c>
    </row>
    <row r="380" spans="1:18" s="4" customFormat="1" x14ac:dyDescent="0.25">
      <c r="A380" s="2" t="s">
        <v>685</v>
      </c>
      <c r="B380" s="6" t="s">
        <v>271</v>
      </c>
      <c r="C380" s="26">
        <v>50000</v>
      </c>
      <c r="D380" s="26">
        <v>0</v>
      </c>
      <c r="E380" s="26">
        <v>0</v>
      </c>
      <c r="F380" s="39">
        <v>50000</v>
      </c>
      <c r="G380" s="21"/>
      <c r="H380" s="21"/>
      <c r="I380" s="21"/>
      <c r="J380" s="21"/>
      <c r="K380" s="21"/>
      <c r="L380" s="21"/>
      <c r="M380" s="21"/>
      <c r="N380" s="21"/>
      <c r="O380" s="21"/>
      <c r="P380" s="21"/>
      <c r="Q380" s="21"/>
      <c r="R380" s="21"/>
    </row>
    <row r="381" spans="1:18" x14ac:dyDescent="0.25">
      <c r="B381" s="5" t="s">
        <v>1</v>
      </c>
      <c r="C381" s="30">
        <f t="shared" ref="C381:F381" si="85">SUM(C379:C380)</f>
        <v>50000</v>
      </c>
      <c r="D381" s="30">
        <f t="shared" si="85"/>
        <v>0</v>
      </c>
      <c r="E381" s="30">
        <f t="shared" si="85"/>
        <v>0</v>
      </c>
      <c r="F381" s="35">
        <f t="shared" si="85"/>
        <v>50000</v>
      </c>
    </row>
    <row r="382" spans="1:18" ht="16.5" thickBot="1" x14ac:dyDescent="0.3">
      <c r="B382" s="40" t="s">
        <v>58</v>
      </c>
      <c r="C382" s="28">
        <f t="shared" ref="C382:F382" si="86">SUM(C346+C356+C368+C374+C376+C379+C381)</f>
        <v>800000</v>
      </c>
      <c r="D382" s="28">
        <f t="shared" si="86"/>
        <v>423201.2</v>
      </c>
      <c r="E382" s="28">
        <f t="shared" si="86"/>
        <v>610650</v>
      </c>
      <c r="F382" s="38">
        <f t="shared" si="86"/>
        <v>1032500</v>
      </c>
    </row>
    <row r="383" spans="1:18" x14ac:dyDescent="0.25">
      <c r="B383" s="7"/>
    </row>
    <row r="384" spans="1:18" x14ac:dyDescent="0.25">
      <c r="B384" s="7"/>
    </row>
    <row r="385" spans="1:18" s="4" customFormat="1" x14ac:dyDescent="0.25">
      <c r="B385" s="7"/>
      <c r="E385" s="2"/>
      <c r="F385" s="21"/>
      <c r="G385" s="21"/>
      <c r="H385" s="21"/>
      <c r="I385" s="21"/>
      <c r="J385" s="21"/>
      <c r="K385" s="21"/>
      <c r="L385" s="21"/>
      <c r="M385" s="21"/>
      <c r="N385" s="21"/>
      <c r="O385" s="21"/>
      <c r="P385" s="21"/>
      <c r="Q385" s="21"/>
      <c r="R385" s="21"/>
    </row>
    <row r="386" spans="1:18" ht="21" thickBot="1" x14ac:dyDescent="0.35">
      <c r="B386" s="1" t="s">
        <v>273</v>
      </c>
      <c r="C386" s="15"/>
      <c r="D386" s="15"/>
    </row>
    <row r="387" spans="1:18" ht="31.5" x14ac:dyDescent="0.25">
      <c r="B387" s="5" t="s">
        <v>0</v>
      </c>
      <c r="C387" s="19" t="str">
        <f>C3</f>
        <v>2024 Original Budget</v>
      </c>
      <c r="D387" s="19" t="str">
        <f>D3</f>
        <v>2024 Actual to 4/12/24</v>
      </c>
      <c r="E387" s="19" t="str">
        <f>E3</f>
        <v>2024 Full Year Estimate</v>
      </c>
      <c r="F387" s="33" t="str">
        <f>F332</f>
        <v>2025 Full Year Estimate</v>
      </c>
    </row>
    <row r="388" spans="1:18" x14ac:dyDescent="0.25">
      <c r="A388" s="2" t="s">
        <v>693</v>
      </c>
      <c r="B388" s="6" t="s">
        <v>694</v>
      </c>
      <c r="C388" s="26"/>
      <c r="D388" s="26"/>
      <c r="E388" s="26"/>
    </row>
    <row r="389" spans="1:18" x14ac:dyDescent="0.25">
      <c r="A389" s="2" t="s">
        <v>686</v>
      </c>
      <c r="B389" s="7" t="s">
        <v>732</v>
      </c>
      <c r="C389" s="26">
        <v>3000000</v>
      </c>
      <c r="D389" s="26">
        <v>605926.53</v>
      </c>
      <c r="E389" s="26">
        <v>1000000</v>
      </c>
      <c r="F389" s="49">
        <v>4750000</v>
      </c>
    </row>
    <row r="390" spans="1:18" x14ac:dyDescent="0.25">
      <c r="A390" s="2" t="s">
        <v>687</v>
      </c>
      <c r="B390" s="7" t="s">
        <v>274</v>
      </c>
      <c r="C390" s="26">
        <v>0</v>
      </c>
      <c r="D390" s="26">
        <v>0</v>
      </c>
      <c r="E390" s="26">
        <f t="shared" ref="E390:F399" si="87">SUM(C390-D390)</f>
        <v>0</v>
      </c>
      <c r="F390" s="26">
        <f t="shared" si="87"/>
        <v>0</v>
      </c>
    </row>
    <row r="391" spans="1:18" x14ac:dyDescent="0.25">
      <c r="A391" s="2" t="s">
        <v>744</v>
      </c>
      <c r="B391" s="7" t="s">
        <v>736</v>
      </c>
      <c r="C391" s="26">
        <v>636300</v>
      </c>
      <c r="D391" s="26">
        <v>359610</v>
      </c>
      <c r="E391" s="26">
        <v>636300</v>
      </c>
      <c r="F391" s="26">
        <v>0</v>
      </c>
    </row>
    <row r="392" spans="1:18" x14ac:dyDescent="0.25">
      <c r="A392" s="2" t="s">
        <v>688</v>
      </c>
      <c r="B392" s="7" t="s">
        <v>275</v>
      </c>
      <c r="C392" s="26">
        <v>0</v>
      </c>
      <c r="D392" s="26">
        <v>0</v>
      </c>
      <c r="E392" s="26">
        <f t="shared" si="87"/>
        <v>0</v>
      </c>
      <c r="F392" s="26">
        <f t="shared" si="87"/>
        <v>0</v>
      </c>
    </row>
    <row r="393" spans="1:18" x14ac:dyDescent="0.25">
      <c r="A393" s="2" t="s">
        <v>689</v>
      </c>
      <c r="B393" s="2" t="s">
        <v>351</v>
      </c>
      <c r="C393" s="26">
        <v>0</v>
      </c>
      <c r="D393" s="26">
        <v>0</v>
      </c>
      <c r="E393" s="26">
        <f t="shared" si="87"/>
        <v>0</v>
      </c>
      <c r="F393" s="26">
        <f t="shared" si="87"/>
        <v>0</v>
      </c>
    </row>
    <row r="394" spans="1:18" x14ac:dyDescent="0.25">
      <c r="A394" s="2" t="s">
        <v>690</v>
      </c>
      <c r="B394" s="7" t="s">
        <v>276</v>
      </c>
      <c r="C394" s="26">
        <v>0</v>
      </c>
      <c r="D394" s="26">
        <v>0</v>
      </c>
      <c r="E394" s="26">
        <f t="shared" si="87"/>
        <v>0</v>
      </c>
      <c r="F394" s="26">
        <f t="shared" si="87"/>
        <v>0</v>
      </c>
    </row>
    <row r="395" spans="1:18" x14ac:dyDescent="0.25">
      <c r="A395" s="2" t="s">
        <v>691</v>
      </c>
      <c r="B395" s="7" t="s">
        <v>277</v>
      </c>
      <c r="C395" s="26">
        <v>0</v>
      </c>
      <c r="D395" s="26">
        <v>0</v>
      </c>
      <c r="E395" s="26">
        <f t="shared" si="87"/>
        <v>0</v>
      </c>
      <c r="F395" s="26">
        <f t="shared" si="87"/>
        <v>0</v>
      </c>
    </row>
    <row r="396" spans="1:18" x14ac:dyDescent="0.25">
      <c r="A396" s="2" t="s">
        <v>727</v>
      </c>
      <c r="B396" s="7" t="s">
        <v>728</v>
      </c>
      <c r="C396" s="26">
        <v>0</v>
      </c>
      <c r="D396" s="26">
        <v>0</v>
      </c>
      <c r="E396" s="26">
        <v>0</v>
      </c>
      <c r="F396" s="26">
        <v>0</v>
      </c>
    </row>
    <row r="397" spans="1:18" x14ac:dyDescent="0.25">
      <c r="A397" s="2" t="s">
        <v>775</v>
      </c>
      <c r="B397" s="7" t="s">
        <v>776</v>
      </c>
      <c r="C397" s="26">
        <v>0</v>
      </c>
      <c r="D397" s="26">
        <v>0</v>
      </c>
      <c r="E397" s="26">
        <v>0</v>
      </c>
      <c r="F397" s="26">
        <v>0</v>
      </c>
    </row>
    <row r="398" spans="1:18" x14ac:dyDescent="0.25">
      <c r="B398" s="5" t="s">
        <v>1</v>
      </c>
      <c r="C398" s="30">
        <f>SUM(C389:C397)</f>
        <v>3636300</v>
      </c>
      <c r="D398" s="30">
        <f>SUM(D389:D397)</f>
        <v>965536.53</v>
      </c>
      <c r="E398" s="30">
        <f>SUM(E389:E397)</f>
        <v>1636300</v>
      </c>
      <c r="F398" s="30">
        <f>SUM(F389:F397)</f>
        <v>4750000</v>
      </c>
    </row>
    <row r="399" spans="1:18" x14ac:dyDescent="0.25">
      <c r="A399" s="2" t="s">
        <v>692</v>
      </c>
      <c r="B399" s="7" t="s">
        <v>217</v>
      </c>
      <c r="C399" s="26">
        <v>0</v>
      </c>
      <c r="D399" s="26">
        <v>0</v>
      </c>
      <c r="E399" s="26">
        <f t="shared" si="87"/>
        <v>0</v>
      </c>
      <c r="F399" s="26">
        <f t="shared" si="87"/>
        <v>0</v>
      </c>
    </row>
    <row r="400" spans="1:18" x14ac:dyDescent="0.25">
      <c r="B400" s="5" t="s">
        <v>1</v>
      </c>
      <c r="C400" s="30">
        <f t="shared" ref="C400:F400" si="88">SUM(C399)</f>
        <v>0</v>
      </c>
      <c r="D400" s="30">
        <f t="shared" si="88"/>
        <v>0</v>
      </c>
      <c r="E400" s="30">
        <f t="shared" si="88"/>
        <v>0</v>
      </c>
      <c r="F400" s="30">
        <f t="shared" si="88"/>
        <v>0</v>
      </c>
    </row>
    <row r="401" spans="2:19" x14ac:dyDescent="0.25">
      <c r="B401" s="40" t="s">
        <v>278</v>
      </c>
      <c r="C401" s="23">
        <f t="shared" ref="C401:F401" si="89">SUM(C398+C400)</f>
        <v>3636300</v>
      </c>
      <c r="D401" s="23">
        <f t="shared" si="89"/>
        <v>965536.53</v>
      </c>
      <c r="E401" s="23">
        <f t="shared" si="89"/>
        <v>1636300</v>
      </c>
      <c r="F401" s="23">
        <f t="shared" si="89"/>
        <v>4750000</v>
      </c>
    </row>
    <row r="403" spans="2:19" x14ac:dyDescent="0.25">
      <c r="B403" s="2" t="s">
        <v>784</v>
      </c>
    </row>
    <row r="404" spans="2:19" x14ac:dyDescent="0.25">
      <c r="B404" s="2" t="s">
        <v>785</v>
      </c>
    </row>
    <row r="405" spans="2:19" x14ac:dyDescent="0.25">
      <c r="B405" s="2" t="s">
        <v>790</v>
      </c>
    </row>
    <row r="407" spans="2:19" x14ac:dyDescent="0.25">
      <c r="B407" s="2" t="s">
        <v>786</v>
      </c>
    </row>
    <row r="408" spans="2:19" x14ac:dyDescent="0.25">
      <c r="B408" s="2" t="s">
        <v>787</v>
      </c>
    </row>
    <row r="410" spans="2:19" x14ac:dyDescent="0.25">
      <c r="B410" s="2" t="s">
        <v>788</v>
      </c>
    </row>
    <row r="411" spans="2:19" x14ac:dyDescent="0.25">
      <c r="B411" s="2" t="s">
        <v>789</v>
      </c>
    </row>
    <row r="415" spans="2:19" x14ac:dyDescent="0.25">
      <c r="S415" s="13"/>
    </row>
    <row r="416" spans="2:19" x14ac:dyDescent="0.25">
      <c r="S416" s="18"/>
    </row>
    <row r="417" spans="19:19" x14ac:dyDescent="0.25">
      <c r="S417" s="18"/>
    </row>
    <row r="418" spans="19:19" x14ac:dyDescent="0.25">
      <c r="S418" s="18"/>
    </row>
    <row r="419" spans="19:19" x14ac:dyDescent="0.25">
      <c r="S419" s="18"/>
    </row>
    <row r="420" spans="19:19" x14ac:dyDescent="0.25">
      <c r="S420" s="18"/>
    </row>
    <row r="421" spans="19:19" x14ac:dyDescent="0.25">
      <c r="S421" s="18"/>
    </row>
    <row r="422" spans="19:19" x14ac:dyDescent="0.25">
      <c r="S422" s="18"/>
    </row>
    <row r="423" spans="19:19" x14ac:dyDescent="0.25">
      <c r="S423" s="13"/>
    </row>
    <row r="424" spans="19:19" x14ac:dyDescent="0.25">
      <c r="S424" s="18"/>
    </row>
    <row r="425" spans="19:19" x14ac:dyDescent="0.25">
      <c r="S425" s="18"/>
    </row>
    <row r="426" spans="19:19" x14ac:dyDescent="0.25">
      <c r="S426" s="18"/>
    </row>
    <row r="427" spans="19:19" x14ac:dyDescent="0.25">
      <c r="S427" s="18"/>
    </row>
    <row r="428" spans="19:19" x14ac:dyDescent="0.25">
      <c r="S428" s="18"/>
    </row>
    <row r="429" spans="19:19" x14ac:dyDescent="0.25">
      <c r="S429" s="18"/>
    </row>
    <row r="430" spans="19:19" x14ac:dyDescent="0.25">
      <c r="S430" s="18"/>
    </row>
    <row r="431" spans="19:19" x14ac:dyDescent="0.25">
      <c r="S431" s="13"/>
    </row>
  </sheetData>
  <mergeCells count="7">
    <mergeCell ref="G2:H2"/>
    <mergeCell ref="I2:J2"/>
    <mergeCell ref="Q2:R2"/>
    <mergeCell ref="S2:T2"/>
    <mergeCell ref="O2:P2"/>
    <mergeCell ref="M2:N2"/>
    <mergeCell ref="K2:L2"/>
  </mergeCells>
  <printOptions horizontalCentered="1" gridLines="1"/>
  <pageMargins left="0" right="0" top="0.25" bottom="0.5" header="0.5" footer="0.25"/>
  <pageSetup scale="85" fitToHeight="7" orientation="landscape" r:id="rId1"/>
  <headerFooter alignWithMargins="0">
    <oddFooter>&amp;C&amp;L&amp;RPage &amp;P of &amp;N</oddFooter>
  </headerFooter>
  <ignoredErrors>
    <ignoredError sqref="E325:E326 E381:E382 C402:D402 D386 C399:C400 C23:D24 C66:D67 C123:D124 C165:D166 C224:D224 D316 D374 C29:D30 C63:D64 C140:D140 C214:D214 C273:D274 C261:D261 C199:D200 C357:D357 C258:D259 C41:D41 C57:D58 C333:D333 C71:D71 C127:D128 C125:C126 C139 C204:D204 C206:D207 C234:D235 D318 D320 D323 D376 D379 C368:D369 C381:D385 C325:D325 C296:D297 C316:C323 C374:C379 C232:D232 C246:D246 C247:E247 C254:E257 C248:D248 C260 C104:D104 C142:E143 C176:E177 E314:E315 E372:E373 F374:F379 F381:F383 F316:F323 E124:E128 E6 E33 E26 E93:E95 E159 F325:F327 E157 E29 E164:E166 C192:E192 C253:D253 C10:E10 E17:E18 E63:E64 E114 E136 E148 C191:F191 E168 E194:E195 E204:E207 E221:E224 E244 E337 E356:E357 E264 E268 F310 E35 C43:E44 E54 E57:E60 E66:E67 E76:E78 E84 C88:E89 E138:E140 C172:E172 C174:E174 E182 E188 E198:E199 C70 E213:E214 E218 E231:E232 E266 E271:E274 E276 E284 E291:E292 E305 C310:E311 E339 C346:E347 E354 E368:E369 E390:F390 E40:E41 E70:E71 E162 E234:E237 E21:E23 E295:E297 E399:F400 E392:F395 C327:D331 C326" unlockedFormula="1"/>
    <ignoredError sqref="E316 E374 E248 E246 E252 E98:E100 E97 E318 E320 E323 E376 E379 E123 E101 E103:E104 E220" formula="1" unlocked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E101"/>
  <sheetViews>
    <sheetView topLeftCell="A64" zoomScale="130" zoomScaleNormal="130" workbookViewId="0">
      <selection activeCell="E42" sqref="E42"/>
    </sheetView>
  </sheetViews>
  <sheetFormatPr defaultRowHeight="15.75" x14ac:dyDescent="0.25"/>
  <cols>
    <col min="1" max="1" width="40.42578125" style="2" customWidth="1"/>
    <col min="2" max="2" width="14.42578125" style="2" bestFit="1" customWidth="1"/>
    <col min="3" max="3" width="14.85546875" style="2" bestFit="1" customWidth="1"/>
    <col min="4" max="5" width="15.7109375" style="2" bestFit="1" customWidth="1"/>
    <col min="6" max="16384" width="9.140625" style="2"/>
  </cols>
  <sheetData>
    <row r="3" spans="1:5" s="4" customFormat="1" ht="25.5" customHeight="1" thickBot="1" x14ac:dyDescent="0.35">
      <c r="A3" s="1" t="s">
        <v>67</v>
      </c>
    </row>
    <row r="4" spans="1:5" ht="31.5" customHeight="1" thickBot="1" x14ac:dyDescent="0.3">
      <c r="A4" s="5" t="s">
        <v>0</v>
      </c>
      <c r="B4" s="19" t="s">
        <v>739</v>
      </c>
      <c r="C4" s="14" t="str">
        <f>Expenditure!D3</f>
        <v>2024 Actual to 4/12/24</v>
      </c>
      <c r="D4" s="41" t="s">
        <v>729</v>
      </c>
      <c r="E4" s="41" t="s">
        <v>738</v>
      </c>
    </row>
    <row r="5" spans="1:5" x14ac:dyDescent="0.25">
      <c r="A5" s="7" t="s">
        <v>45</v>
      </c>
      <c r="B5" s="26">
        <v>1615000</v>
      </c>
      <c r="C5" s="26">
        <v>1614827.44</v>
      </c>
      <c r="D5" s="26">
        <v>1614827.44</v>
      </c>
      <c r="E5" s="72">
        <v>1645000</v>
      </c>
    </row>
    <row r="6" spans="1:5" x14ac:dyDescent="0.25">
      <c r="A6" s="7" t="s">
        <v>76</v>
      </c>
      <c r="B6" s="26">
        <v>0</v>
      </c>
      <c r="C6" s="26">
        <v>0</v>
      </c>
      <c r="D6" s="23">
        <v>0</v>
      </c>
      <c r="E6" s="23">
        <v>0</v>
      </c>
    </row>
    <row r="7" spans="1:5" x14ac:dyDescent="0.25">
      <c r="A7" s="7" t="s">
        <v>77</v>
      </c>
      <c r="B7" s="26">
        <v>7500</v>
      </c>
      <c r="C7" s="26">
        <v>4441.1499999999996</v>
      </c>
      <c r="D7" s="23">
        <v>6000</v>
      </c>
      <c r="E7" s="72">
        <v>6000</v>
      </c>
    </row>
    <row r="8" spans="1:5" x14ac:dyDescent="0.25">
      <c r="A8" s="7" t="s">
        <v>78</v>
      </c>
      <c r="B8" s="26">
        <v>450000</v>
      </c>
      <c r="C8" s="26">
        <v>466349.84</v>
      </c>
      <c r="D8" s="23">
        <v>600000</v>
      </c>
      <c r="E8" s="23">
        <v>500000</v>
      </c>
    </row>
    <row r="9" spans="1:5" x14ac:dyDescent="0.25">
      <c r="A9" s="7" t="s">
        <v>46</v>
      </c>
      <c r="B9" s="26">
        <v>40000</v>
      </c>
      <c r="C9" s="26">
        <v>32712.240000000002</v>
      </c>
      <c r="D9" s="23">
        <v>40000</v>
      </c>
      <c r="E9" s="72">
        <v>40000</v>
      </c>
    </row>
    <row r="10" spans="1:5" x14ac:dyDescent="0.25">
      <c r="A10" s="7" t="s">
        <v>79</v>
      </c>
      <c r="B10" s="26">
        <v>40000</v>
      </c>
      <c r="C10" s="26">
        <v>31260</v>
      </c>
      <c r="D10" s="23">
        <v>40000</v>
      </c>
      <c r="E10" s="23">
        <v>42000</v>
      </c>
    </row>
    <row r="11" spans="1:5" x14ac:dyDescent="0.25">
      <c r="A11" s="7" t="s">
        <v>47</v>
      </c>
      <c r="B11" s="26">
        <v>10000</v>
      </c>
      <c r="C11" s="26">
        <v>5492.25</v>
      </c>
      <c r="D11" s="23">
        <v>7000</v>
      </c>
      <c r="E11" s="23">
        <v>7000</v>
      </c>
    </row>
    <row r="12" spans="1:5" x14ac:dyDescent="0.25">
      <c r="A12" s="7" t="s">
        <v>48</v>
      </c>
      <c r="B12" s="26">
        <v>100</v>
      </c>
      <c r="C12" s="26">
        <v>105</v>
      </c>
      <c r="D12" s="23">
        <v>125</v>
      </c>
      <c r="E12" s="23">
        <v>100</v>
      </c>
    </row>
    <row r="13" spans="1:5" x14ac:dyDescent="0.25">
      <c r="A13" s="7" t="s">
        <v>49</v>
      </c>
      <c r="B13" s="26">
        <v>12000</v>
      </c>
      <c r="C13" s="26">
        <v>4550</v>
      </c>
      <c r="D13" s="23">
        <v>5000</v>
      </c>
      <c r="E13" s="23">
        <v>5000</v>
      </c>
    </row>
    <row r="14" spans="1:5" x14ac:dyDescent="0.25">
      <c r="A14" s="7" t="s">
        <v>288</v>
      </c>
      <c r="B14" s="26">
        <v>500</v>
      </c>
      <c r="C14" s="26">
        <v>0</v>
      </c>
      <c r="D14" s="23">
        <v>0</v>
      </c>
      <c r="E14" s="23">
        <v>0</v>
      </c>
    </row>
    <row r="15" spans="1:5" x14ac:dyDescent="0.25">
      <c r="A15" s="7" t="s">
        <v>50</v>
      </c>
      <c r="B15" s="26">
        <v>200</v>
      </c>
      <c r="C15" s="26">
        <v>950</v>
      </c>
      <c r="D15" s="23">
        <v>1000</v>
      </c>
      <c r="E15" s="23">
        <v>1000</v>
      </c>
    </row>
    <row r="16" spans="1:5" x14ac:dyDescent="0.25">
      <c r="A16" s="7" t="s">
        <v>51</v>
      </c>
      <c r="B16" s="26">
        <v>2000</v>
      </c>
      <c r="C16" s="26">
        <v>3550</v>
      </c>
      <c r="D16" s="23">
        <v>4500</v>
      </c>
      <c r="E16" s="23">
        <v>4500</v>
      </c>
    </row>
    <row r="17" spans="1:5" x14ac:dyDescent="0.25">
      <c r="A17" s="7" t="s">
        <v>80</v>
      </c>
      <c r="B17" s="26">
        <v>0</v>
      </c>
      <c r="C17" s="26">
        <v>0</v>
      </c>
      <c r="D17" s="23">
        <v>0</v>
      </c>
      <c r="E17" s="23">
        <v>0</v>
      </c>
    </row>
    <row r="18" spans="1:5" x14ac:dyDescent="0.25">
      <c r="A18" s="7" t="s">
        <v>81</v>
      </c>
      <c r="B18" s="26">
        <v>0</v>
      </c>
      <c r="C18" s="26">
        <v>0</v>
      </c>
      <c r="D18" s="23">
        <v>0</v>
      </c>
      <c r="E18" s="23">
        <v>0</v>
      </c>
    </row>
    <row r="19" spans="1:5" x14ac:dyDescent="0.25">
      <c r="A19" s="7" t="s">
        <v>82</v>
      </c>
      <c r="B19" s="26">
        <v>0</v>
      </c>
      <c r="C19" s="26">
        <v>0</v>
      </c>
      <c r="D19" s="23">
        <v>0</v>
      </c>
      <c r="E19" s="23">
        <v>0</v>
      </c>
    </row>
    <row r="20" spans="1:5" x14ac:dyDescent="0.25">
      <c r="A20" s="7" t="s">
        <v>364</v>
      </c>
      <c r="B20" s="26">
        <v>0</v>
      </c>
      <c r="C20" s="26">
        <v>0</v>
      </c>
      <c r="D20" s="23">
        <v>0</v>
      </c>
      <c r="E20" s="23">
        <v>0</v>
      </c>
    </row>
    <row r="21" spans="1:5" x14ac:dyDescent="0.25">
      <c r="A21" s="7" t="s">
        <v>365</v>
      </c>
      <c r="B21" s="26">
        <v>4000</v>
      </c>
      <c r="C21" s="26">
        <v>4000</v>
      </c>
      <c r="D21" s="23">
        <v>4000</v>
      </c>
      <c r="E21" s="23">
        <v>4000</v>
      </c>
    </row>
    <row r="22" spans="1:5" x14ac:dyDescent="0.25">
      <c r="A22" s="7" t="s">
        <v>83</v>
      </c>
      <c r="B22" s="26">
        <v>60000</v>
      </c>
      <c r="C22" s="26">
        <v>83201.759999999995</v>
      </c>
      <c r="D22" s="23">
        <v>95000</v>
      </c>
      <c r="E22" s="72">
        <v>95000</v>
      </c>
    </row>
    <row r="23" spans="1:5" x14ac:dyDescent="0.25">
      <c r="A23" s="7" t="s">
        <v>84</v>
      </c>
      <c r="B23" s="26">
        <v>10000</v>
      </c>
      <c r="C23" s="26">
        <v>15164.44</v>
      </c>
      <c r="D23" s="23">
        <v>18500</v>
      </c>
      <c r="E23" s="72">
        <v>18450</v>
      </c>
    </row>
    <row r="24" spans="1:5" x14ac:dyDescent="0.25">
      <c r="A24" s="7" t="s">
        <v>85</v>
      </c>
      <c r="B24" s="26">
        <v>0</v>
      </c>
      <c r="C24" s="26">
        <v>0</v>
      </c>
      <c r="D24" s="23">
        <v>0</v>
      </c>
      <c r="E24" s="23">
        <v>0</v>
      </c>
    </row>
    <row r="25" spans="1:5" x14ac:dyDescent="0.25">
      <c r="A25" s="7" t="s">
        <v>86</v>
      </c>
      <c r="B25" s="26">
        <v>100000</v>
      </c>
      <c r="C25" s="26">
        <v>97478.18</v>
      </c>
      <c r="D25" s="23">
        <v>105000</v>
      </c>
      <c r="E25" s="23">
        <v>105000</v>
      </c>
    </row>
    <row r="26" spans="1:5" x14ac:dyDescent="0.25">
      <c r="A26" s="7" t="s">
        <v>730</v>
      </c>
      <c r="B26" s="26">
        <v>36000</v>
      </c>
      <c r="C26" s="26">
        <v>21500</v>
      </c>
      <c r="D26" s="23">
        <v>24000</v>
      </c>
      <c r="E26" s="23">
        <v>24000</v>
      </c>
    </row>
    <row r="27" spans="1:5" x14ac:dyDescent="0.25">
      <c r="A27" s="7" t="s">
        <v>87</v>
      </c>
      <c r="B27" s="26">
        <v>0</v>
      </c>
      <c r="C27" s="26">
        <v>0</v>
      </c>
      <c r="D27" s="23">
        <v>0</v>
      </c>
      <c r="E27" s="23">
        <v>0</v>
      </c>
    </row>
    <row r="28" spans="1:5" x14ac:dyDescent="0.25">
      <c r="A28" s="7" t="s">
        <v>52</v>
      </c>
      <c r="B28" s="26">
        <v>25000</v>
      </c>
      <c r="C28" s="26">
        <v>58254.99</v>
      </c>
      <c r="D28" s="23">
        <v>60000</v>
      </c>
      <c r="E28" s="72">
        <v>35000</v>
      </c>
    </row>
    <row r="29" spans="1:5" x14ac:dyDescent="0.25">
      <c r="A29" s="7" t="s">
        <v>88</v>
      </c>
      <c r="B29" s="26">
        <v>35000</v>
      </c>
      <c r="C29" s="26">
        <v>31742</v>
      </c>
      <c r="D29" s="23">
        <v>35000</v>
      </c>
      <c r="E29" s="23">
        <v>35000</v>
      </c>
    </row>
    <row r="30" spans="1:5" x14ac:dyDescent="0.25">
      <c r="A30" s="7" t="s">
        <v>367</v>
      </c>
      <c r="B30" s="26">
        <v>0</v>
      </c>
      <c r="C30" s="26">
        <v>0</v>
      </c>
      <c r="D30" s="23">
        <v>0</v>
      </c>
      <c r="E30" s="23">
        <v>0</v>
      </c>
    </row>
    <row r="31" spans="1:5" x14ac:dyDescent="0.25">
      <c r="A31" s="7" t="s">
        <v>89</v>
      </c>
      <c r="B31" s="26">
        <v>2000</v>
      </c>
      <c r="C31" s="26">
        <v>69003.960000000006</v>
      </c>
      <c r="D31" s="23">
        <v>3200</v>
      </c>
      <c r="E31" s="23">
        <v>2173</v>
      </c>
    </row>
    <row r="32" spans="1:5" x14ac:dyDescent="0.25">
      <c r="A32" s="7" t="s">
        <v>90</v>
      </c>
      <c r="B32" s="26">
        <v>10000</v>
      </c>
      <c r="C32" s="26">
        <v>7231</v>
      </c>
      <c r="D32" s="23">
        <v>10000</v>
      </c>
      <c r="E32" s="23">
        <v>10000</v>
      </c>
    </row>
    <row r="33" spans="1:5" x14ac:dyDescent="0.25">
      <c r="A33" s="7" t="s">
        <v>368</v>
      </c>
      <c r="B33" s="26">
        <v>0</v>
      </c>
      <c r="C33" s="26">
        <v>585</v>
      </c>
      <c r="D33" s="23">
        <v>110</v>
      </c>
      <c r="E33" s="23">
        <v>0</v>
      </c>
    </row>
    <row r="34" spans="1:5" x14ac:dyDescent="0.25">
      <c r="A34" s="7" t="s">
        <v>91</v>
      </c>
      <c r="B34" s="26">
        <v>0</v>
      </c>
      <c r="C34" s="26">
        <v>16561.55</v>
      </c>
      <c r="D34" s="23">
        <v>16561.55</v>
      </c>
      <c r="E34" s="23">
        <v>0</v>
      </c>
    </row>
    <row r="35" spans="1:5" x14ac:dyDescent="0.25">
      <c r="A35" s="7" t="s">
        <v>737</v>
      </c>
      <c r="B35" s="26">
        <v>0</v>
      </c>
      <c r="C35" s="26">
        <v>2873.45</v>
      </c>
      <c r="D35" s="23">
        <v>0</v>
      </c>
      <c r="E35" s="23">
        <v>0</v>
      </c>
    </row>
    <row r="36" spans="1:5" x14ac:dyDescent="0.25">
      <c r="A36" s="7" t="s">
        <v>716</v>
      </c>
      <c r="B36" s="26">
        <v>0</v>
      </c>
      <c r="C36" s="26">
        <v>0</v>
      </c>
      <c r="D36" s="23">
        <v>0</v>
      </c>
      <c r="E36" s="23">
        <v>0</v>
      </c>
    </row>
    <row r="37" spans="1:5" x14ac:dyDescent="0.25">
      <c r="A37" s="7" t="s">
        <v>92</v>
      </c>
      <c r="B37" s="26">
        <v>10900</v>
      </c>
      <c r="C37" s="26">
        <v>10927</v>
      </c>
      <c r="D37" s="23">
        <v>10927</v>
      </c>
      <c r="E37" s="23">
        <v>10927</v>
      </c>
    </row>
    <row r="38" spans="1:5" x14ac:dyDescent="0.25">
      <c r="A38" s="7" t="s">
        <v>53</v>
      </c>
      <c r="B38" s="26">
        <v>0</v>
      </c>
      <c r="C38" s="26">
        <v>0</v>
      </c>
      <c r="D38" s="23">
        <v>0</v>
      </c>
      <c r="E38" s="23">
        <v>0</v>
      </c>
    </row>
    <row r="39" spans="1:5" x14ac:dyDescent="0.25">
      <c r="A39" s="7" t="s">
        <v>54</v>
      </c>
      <c r="B39" s="26">
        <v>65000</v>
      </c>
      <c r="C39" s="26">
        <v>18846.919999999998</v>
      </c>
      <c r="D39" s="23">
        <v>40000</v>
      </c>
      <c r="E39" s="23">
        <v>40000</v>
      </c>
    </row>
    <row r="40" spans="1:5" x14ac:dyDescent="0.25">
      <c r="A40" s="7" t="s">
        <v>93</v>
      </c>
      <c r="B40" s="26">
        <v>500</v>
      </c>
      <c r="C40" s="26">
        <v>0</v>
      </c>
      <c r="D40" s="23">
        <v>0</v>
      </c>
      <c r="E40" s="23">
        <v>0</v>
      </c>
    </row>
    <row r="41" spans="1:5" x14ac:dyDescent="0.25">
      <c r="A41" s="7" t="s">
        <v>94</v>
      </c>
      <c r="B41" s="26">
        <v>3000</v>
      </c>
      <c r="C41" s="26">
        <v>741.6</v>
      </c>
      <c r="D41" s="23">
        <v>1200</v>
      </c>
      <c r="E41" s="23">
        <v>1000</v>
      </c>
    </row>
    <row r="42" spans="1:5" x14ac:dyDescent="0.25">
      <c r="A42" s="7" t="s">
        <v>95</v>
      </c>
      <c r="B42" s="26">
        <v>10000</v>
      </c>
      <c r="C42" s="26">
        <v>10000</v>
      </c>
      <c r="D42" s="23">
        <v>10000</v>
      </c>
      <c r="E42" s="23">
        <v>12050</v>
      </c>
    </row>
    <row r="43" spans="1:5" x14ac:dyDescent="0.25">
      <c r="A43" s="7" t="s">
        <v>96</v>
      </c>
      <c r="B43" s="26">
        <v>85000</v>
      </c>
      <c r="C43" s="26">
        <v>37003.410000000003</v>
      </c>
      <c r="D43" s="23">
        <v>37003.410000000003</v>
      </c>
      <c r="E43" s="23">
        <v>50000</v>
      </c>
    </row>
    <row r="44" spans="1:5" x14ac:dyDescent="0.25">
      <c r="A44" s="7" t="s">
        <v>97</v>
      </c>
      <c r="B44" s="26">
        <v>22800</v>
      </c>
      <c r="C44" s="26">
        <v>23300</v>
      </c>
      <c r="D44" s="23">
        <v>23300</v>
      </c>
      <c r="E44" s="23">
        <v>23300</v>
      </c>
    </row>
    <row r="45" spans="1:5" x14ac:dyDescent="0.25">
      <c r="A45" s="48" t="s">
        <v>731</v>
      </c>
      <c r="B45" s="26">
        <v>94612.5</v>
      </c>
      <c r="C45" s="26">
        <v>0</v>
      </c>
      <c r="D45" s="23">
        <v>94612.5</v>
      </c>
      <c r="E45" s="23">
        <v>92500</v>
      </c>
    </row>
    <row r="46" spans="1:5" x14ac:dyDescent="0.25">
      <c r="A46" s="7" t="s">
        <v>98</v>
      </c>
      <c r="B46" s="26">
        <v>0</v>
      </c>
      <c r="C46" s="26">
        <v>0</v>
      </c>
      <c r="D46" s="23">
        <v>0</v>
      </c>
      <c r="E46" s="23">
        <v>0</v>
      </c>
    </row>
    <row r="47" spans="1:5" x14ac:dyDescent="0.25">
      <c r="A47" s="7" t="s">
        <v>370</v>
      </c>
      <c r="B47" s="26">
        <v>0</v>
      </c>
      <c r="C47" s="26">
        <v>0</v>
      </c>
      <c r="D47" s="23">
        <v>0</v>
      </c>
      <c r="E47" s="23">
        <v>0</v>
      </c>
    </row>
    <row r="48" spans="1:5" x14ac:dyDescent="0.25">
      <c r="A48" s="7" t="s">
        <v>99</v>
      </c>
      <c r="B48" s="26">
        <v>250000</v>
      </c>
      <c r="C48" s="26">
        <v>0</v>
      </c>
      <c r="D48" s="23">
        <v>0</v>
      </c>
      <c r="E48" s="50">
        <v>250000</v>
      </c>
    </row>
    <row r="49" spans="1:5" x14ac:dyDescent="0.25">
      <c r="A49" s="7" t="s">
        <v>99</v>
      </c>
      <c r="B49" s="27">
        <v>210000</v>
      </c>
      <c r="C49" s="27">
        <v>0</v>
      </c>
      <c r="D49" s="24">
        <v>0</v>
      </c>
      <c r="E49" s="24">
        <v>210000</v>
      </c>
    </row>
    <row r="50" spans="1:5" s="4" customFormat="1" x14ac:dyDescent="0.25">
      <c r="A50" s="29" t="s">
        <v>73</v>
      </c>
      <c r="B50" s="28">
        <f>SUM(B5:B49)</f>
        <v>3211112.5</v>
      </c>
      <c r="C50" s="28">
        <f>SUM(C5:C49)</f>
        <v>2672653.1800000002</v>
      </c>
      <c r="D50" s="28">
        <f>SUM(D5:D49)</f>
        <v>2906866.9</v>
      </c>
      <c r="E50" s="44">
        <f>SUM(E5:E49)</f>
        <v>3269000</v>
      </c>
    </row>
    <row r="51" spans="1:5" x14ac:dyDescent="0.25">
      <c r="A51" s="7"/>
    </row>
    <row r="52" spans="1:5" x14ac:dyDescent="0.25">
      <c r="A52" s="7"/>
    </row>
    <row r="53" spans="1:5" s="4" customFormat="1" ht="25.5" customHeight="1" thickBot="1" x14ac:dyDescent="0.35">
      <c r="A53" s="1" t="s">
        <v>68</v>
      </c>
    </row>
    <row r="54" spans="1:5" ht="31.5" customHeight="1" thickBot="1" x14ac:dyDescent="0.3">
      <c r="A54" s="20" t="s">
        <v>0</v>
      </c>
      <c r="B54" s="19" t="str">
        <f>B4</f>
        <v>2024 Budget</v>
      </c>
      <c r="C54" s="19" t="str">
        <f>C4</f>
        <v>2024 Actual to 4/12/24</v>
      </c>
      <c r="D54" s="41" t="str">
        <f>D4</f>
        <v>2024 Full Year Estimate</v>
      </c>
      <c r="E54" s="41" t="str">
        <f>E4</f>
        <v>2025 Full Year Estimate</v>
      </c>
    </row>
    <row r="55" spans="1:5" x14ac:dyDescent="0.25">
      <c r="A55" s="7" t="s">
        <v>100</v>
      </c>
      <c r="B55" s="26">
        <v>480000</v>
      </c>
      <c r="C55" s="26">
        <v>498593.22</v>
      </c>
      <c r="D55" s="23">
        <v>498593.22</v>
      </c>
      <c r="E55" s="23">
        <v>500000</v>
      </c>
    </row>
    <row r="56" spans="1:5" x14ac:dyDescent="0.25">
      <c r="A56" s="7" t="s">
        <v>101</v>
      </c>
      <c r="B56" s="26">
        <v>255000</v>
      </c>
      <c r="C56" s="26">
        <v>266136.8</v>
      </c>
      <c r="D56" s="23">
        <v>266136.8</v>
      </c>
      <c r="E56" s="23">
        <v>270000</v>
      </c>
    </row>
    <row r="57" spans="1:5" x14ac:dyDescent="0.25">
      <c r="A57" s="7" t="s">
        <v>102</v>
      </c>
      <c r="B57" s="26">
        <v>90000</v>
      </c>
      <c r="C57" s="26">
        <v>90443.63</v>
      </c>
      <c r="D57" s="23">
        <v>90443.63</v>
      </c>
      <c r="E57" s="23">
        <v>85000</v>
      </c>
    </row>
    <row r="58" spans="1:5" x14ac:dyDescent="0.25">
      <c r="A58" s="7" t="s">
        <v>103</v>
      </c>
      <c r="B58" s="26">
        <v>500</v>
      </c>
      <c r="C58" s="26">
        <v>980</v>
      </c>
      <c r="D58" s="23">
        <v>1000</v>
      </c>
      <c r="E58" s="23">
        <v>1000</v>
      </c>
    </row>
    <row r="59" spans="1:5" x14ac:dyDescent="0.25">
      <c r="A59" s="7" t="s">
        <v>77</v>
      </c>
      <c r="B59" s="26">
        <v>15000</v>
      </c>
      <c r="C59" s="26">
        <v>13458.03</v>
      </c>
      <c r="D59" s="23">
        <v>15000</v>
      </c>
      <c r="E59" s="23">
        <v>15000</v>
      </c>
    </row>
    <row r="60" spans="1:5" x14ac:dyDescent="0.25">
      <c r="A60" s="7" t="s">
        <v>352</v>
      </c>
      <c r="B60" s="26">
        <v>100000</v>
      </c>
      <c r="C60" s="26">
        <v>98301.16</v>
      </c>
      <c r="D60" s="23">
        <v>98301.16</v>
      </c>
      <c r="E60" s="23">
        <v>100000</v>
      </c>
    </row>
    <row r="61" spans="1:5" x14ac:dyDescent="0.25">
      <c r="A61" s="7" t="s">
        <v>104</v>
      </c>
      <c r="B61" s="26">
        <v>15000</v>
      </c>
      <c r="C61" s="26">
        <v>27185.32</v>
      </c>
      <c r="D61" s="23">
        <v>33000</v>
      </c>
      <c r="E61" s="23">
        <v>30000</v>
      </c>
    </row>
    <row r="62" spans="1:5" x14ac:dyDescent="0.25">
      <c r="A62" s="7" t="s">
        <v>105</v>
      </c>
      <c r="B62" s="26">
        <v>2500</v>
      </c>
      <c r="C62" s="26">
        <v>3237.7</v>
      </c>
      <c r="D62" s="23">
        <v>4000</v>
      </c>
      <c r="E62" s="23">
        <v>3500</v>
      </c>
    </row>
    <row r="63" spans="1:5" x14ac:dyDescent="0.25">
      <c r="A63" s="7" t="s">
        <v>91</v>
      </c>
      <c r="B63" s="26">
        <v>0</v>
      </c>
      <c r="C63" s="26">
        <v>0</v>
      </c>
      <c r="D63" s="23">
        <v>0</v>
      </c>
      <c r="E63" s="23">
        <v>0</v>
      </c>
    </row>
    <row r="64" spans="1:5" x14ac:dyDescent="0.25">
      <c r="A64" s="7" t="s">
        <v>106</v>
      </c>
      <c r="B64" s="26">
        <v>0</v>
      </c>
      <c r="C64" s="26">
        <v>0</v>
      </c>
      <c r="D64" s="23">
        <v>0</v>
      </c>
      <c r="E64" s="23">
        <v>0</v>
      </c>
    </row>
    <row r="65" spans="1:5" x14ac:dyDescent="0.25">
      <c r="A65" s="7" t="s">
        <v>89</v>
      </c>
      <c r="B65" s="26">
        <v>7500</v>
      </c>
      <c r="C65" s="26">
        <v>7500</v>
      </c>
      <c r="D65" s="23">
        <v>7500</v>
      </c>
      <c r="E65" s="23">
        <v>7500</v>
      </c>
    </row>
    <row r="66" spans="1:5" x14ac:dyDescent="0.25">
      <c r="A66" s="7" t="s">
        <v>717</v>
      </c>
      <c r="B66" s="26">
        <v>0</v>
      </c>
      <c r="C66" s="26">
        <v>0</v>
      </c>
      <c r="D66" s="23">
        <v>0</v>
      </c>
      <c r="E66" s="23">
        <v>0</v>
      </c>
    </row>
    <row r="67" spans="1:5" x14ac:dyDescent="0.25">
      <c r="A67" s="7" t="s">
        <v>99</v>
      </c>
      <c r="B67" s="27">
        <v>80000</v>
      </c>
      <c r="C67" s="27">
        <v>0</v>
      </c>
      <c r="D67" s="24">
        <v>0</v>
      </c>
      <c r="E67" s="24">
        <v>80000</v>
      </c>
    </row>
    <row r="68" spans="1:5" s="4" customFormat="1" x14ac:dyDescent="0.25">
      <c r="A68" s="29" t="s">
        <v>74</v>
      </c>
      <c r="B68" s="28">
        <f>SUM(B55:B67)</f>
        <v>1045500</v>
      </c>
      <c r="C68" s="28">
        <f>SUM(C55:C67)</f>
        <v>1005835.86</v>
      </c>
      <c r="D68" s="25">
        <f>SUM(D55:D67)</f>
        <v>1013974.81</v>
      </c>
      <c r="E68" s="44">
        <f>SUM(E55:E67)</f>
        <v>1092000</v>
      </c>
    </row>
    <row r="69" spans="1:5" s="4" customFormat="1" x14ac:dyDescent="0.25">
      <c r="B69" s="8"/>
    </row>
    <row r="70" spans="1:5" s="4" customFormat="1" ht="25.5" customHeight="1" thickBot="1" x14ac:dyDescent="0.35">
      <c r="A70" s="1" t="s">
        <v>69</v>
      </c>
    </row>
    <row r="71" spans="1:5" ht="31.5" customHeight="1" thickBot="1" x14ac:dyDescent="0.3">
      <c r="A71" s="20" t="s">
        <v>0</v>
      </c>
      <c r="B71" s="19" t="str">
        <f>B4</f>
        <v>2024 Budget</v>
      </c>
      <c r="C71" s="19" t="str">
        <f>C4</f>
        <v>2024 Actual to 4/12/24</v>
      </c>
      <c r="D71" s="41" t="str">
        <f>D54</f>
        <v>2024 Full Year Estimate</v>
      </c>
      <c r="E71" s="41" t="str">
        <f>E54</f>
        <v>2025 Full Year Estimate</v>
      </c>
    </row>
    <row r="72" spans="1:5" x14ac:dyDescent="0.25">
      <c r="A72" s="7" t="s">
        <v>107</v>
      </c>
      <c r="B72" s="26">
        <v>600000</v>
      </c>
      <c r="C72" s="26">
        <v>610331.84</v>
      </c>
      <c r="D72" s="23">
        <v>610331.84</v>
      </c>
      <c r="E72" s="23">
        <v>610000</v>
      </c>
    </row>
    <row r="73" spans="1:5" x14ac:dyDescent="0.25">
      <c r="A73" s="7" t="s">
        <v>77</v>
      </c>
      <c r="B73" s="26">
        <v>6000</v>
      </c>
      <c r="C73" s="26">
        <v>8844.9500000000007</v>
      </c>
      <c r="D73" s="23">
        <v>9000</v>
      </c>
      <c r="E73" s="23">
        <v>9000</v>
      </c>
    </row>
    <row r="74" spans="1:5" x14ac:dyDescent="0.25">
      <c r="A74" s="7" t="s">
        <v>108</v>
      </c>
      <c r="B74" s="26">
        <v>0</v>
      </c>
      <c r="C74" s="26">
        <v>0</v>
      </c>
      <c r="D74" s="23">
        <v>0</v>
      </c>
      <c r="E74" s="23">
        <v>0</v>
      </c>
    </row>
    <row r="75" spans="1:5" x14ac:dyDescent="0.25">
      <c r="A75" s="7" t="s">
        <v>109</v>
      </c>
      <c r="B75" s="26">
        <v>127400</v>
      </c>
      <c r="C75" s="26">
        <v>132860</v>
      </c>
      <c r="D75" s="23">
        <v>132860</v>
      </c>
      <c r="E75" s="23">
        <v>133000</v>
      </c>
    </row>
    <row r="76" spans="1:5" x14ac:dyDescent="0.25">
      <c r="A76" s="7" t="s">
        <v>110</v>
      </c>
      <c r="B76" s="26">
        <v>2600</v>
      </c>
      <c r="C76" s="26">
        <v>5522.04</v>
      </c>
      <c r="D76" s="23">
        <v>11000</v>
      </c>
      <c r="E76" s="23">
        <v>30000</v>
      </c>
    </row>
    <row r="77" spans="1:5" x14ac:dyDescent="0.25">
      <c r="A77" s="7" t="s">
        <v>111</v>
      </c>
      <c r="B77" s="26">
        <v>12000</v>
      </c>
      <c r="C77" s="26">
        <v>4201.9399999999996</v>
      </c>
      <c r="D77" s="23">
        <v>4400</v>
      </c>
      <c r="E77" s="23">
        <v>1000</v>
      </c>
    </row>
    <row r="78" spans="1:5" x14ac:dyDescent="0.25">
      <c r="A78" s="7" t="s">
        <v>112</v>
      </c>
      <c r="B78" s="26">
        <v>2000</v>
      </c>
      <c r="C78" s="26">
        <v>1827.44</v>
      </c>
      <c r="D78" s="23">
        <v>1950</v>
      </c>
      <c r="E78" s="23">
        <v>500</v>
      </c>
    </row>
    <row r="79" spans="1:5" x14ac:dyDescent="0.25">
      <c r="A79" s="7" t="s">
        <v>89</v>
      </c>
      <c r="B79" s="26">
        <v>0</v>
      </c>
      <c r="C79" s="26">
        <v>214760.8</v>
      </c>
      <c r="D79" s="23">
        <f>C79</f>
        <v>214760.8</v>
      </c>
      <c r="E79" s="23">
        <v>0</v>
      </c>
    </row>
    <row r="80" spans="1:5" x14ac:dyDescent="0.25">
      <c r="A80" s="7" t="s">
        <v>113</v>
      </c>
      <c r="B80" s="26">
        <v>0</v>
      </c>
      <c r="C80" s="26">
        <v>0</v>
      </c>
      <c r="D80" s="23">
        <v>0</v>
      </c>
      <c r="E80" s="23">
        <v>0</v>
      </c>
    </row>
    <row r="81" spans="1:5" x14ac:dyDescent="0.25">
      <c r="A81" s="7" t="s">
        <v>114</v>
      </c>
      <c r="B81" s="26">
        <v>0</v>
      </c>
      <c r="C81" s="26">
        <v>0</v>
      </c>
      <c r="D81" s="23">
        <v>0</v>
      </c>
      <c r="E81" s="23">
        <v>199000</v>
      </c>
    </row>
    <row r="82" spans="1:5" x14ac:dyDescent="0.25">
      <c r="A82" s="7" t="s">
        <v>720</v>
      </c>
      <c r="B82" s="26">
        <v>0</v>
      </c>
      <c r="C82" s="26">
        <v>0</v>
      </c>
      <c r="D82" s="23">
        <v>0</v>
      </c>
      <c r="E82" s="23">
        <v>0</v>
      </c>
    </row>
    <row r="83" spans="1:5" x14ac:dyDescent="0.25">
      <c r="A83" s="7" t="s">
        <v>99</v>
      </c>
      <c r="B83" s="27">
        <v>50000</v>
      </c>
      <c r="C83" s="27">
        <v>0</v>
      </c>
      <c r="D83" s="24">
        <v>0</v>
      </c>
      <c r="E83" s="24">
        <v>50000</v>
      </c>
    </row>
    <row r="84" spans="1:5" s="4" customFormat="1" x14ac:dyDescent="0.25">
      <c r="A84" s="29" t="s">
        <v>75</v>
      </c>
      <c r="B84" s="28">
        <f>SUM(B72:B83)</f>
        <v>800000</v>
      </c>
      <c r="C84" s="28">
        <f>SUM(C72:C83)</f>
        <v>978349.00999999978</v>
      </c>
      <c r="D84" s="28">
        <f>SUM(D72:D83)</f>
        <v>984302.6399999999</v>
      </c>
      <c r="E84" s="44">
        <f>SUM(E72:E83)</f>
        <v>1032500</v>
      </c>
    </row>
    <row r="86" spans="1:5" ht="20.25" x14ac:dyDescent="0.3">
      <c r="A86" s="1" t="s">
        <v>280</v>
      </c>
      <c r="B86" s="11"/>
    </row>
    <row r="87" spans="1:5" ht="31.5" x14ac:dyDescent="0.25">
      <c r="A87" s="5" t="s">
        <v>0</v>
      </c>
      <c r="B87" s="19" t="str">
        <f>B4</f>
        <v>2024 Budget</v>
      </c>
      <c r="C87" s="14" t="str">
        <f>C4</f>
        <v>2024 Actual to 4/12/24</v>
      </c>
      <c r="D87" s="46" t="str">
        <f>D71</f>
        <v>2024 Full Year Estimate</v>
      </c>
      <c r="E87" s="46" t="str">
        <f>E71</f>
        <v>2025 Full Year Estimate</v>
      </c>
    </row>
    <row r="88" spans="1:5" x14ac:dyDescent="0.25">
      <c r="A88" s="7" t="s">
        <v>281</v>
      </c>
      <c r="B88" s="26">
        <v>0</v>
      </c>
      <c r="C88" s="26">
        <v>0</v>
      </c>
      <c r="D88" s="23">
        <v>0</v>
      </c>
      <c r="E88" s="42">
        <v>0</v>
      </c>
    </row>
    <row r="89" spans="1:5" x14ac:dyDescent="0.25">
      <c r="A89" s="7" t="s">
        <v>733</v>
      </c>
      <c r="B89" s="26">
        <v>3000000</v>
      </c>
      <c r="C89" s="26">
        <v>482829.5</v>
      </c>
      <c r="D89" s="23">
        <v>500000</v>
      </c>
      <c r="E89" s="42">
        <v>4750000</v>
      </c>
    </row>
    <row r="90" spans="1:5" x14ac:dyDescent="0.25">
      <c r="A90" s="7" t="s">
        <v>735</v>
      </c>
      <c r="B90" s="26">
        <v>581760</v>
      </c>
      <c r="C90" s="26">
        <v>517370.14</v>
      </c>
      <c r="D90" s="23">
        <v>581760</v>
      </c>
      <c r="E90" s="42">
        <v>0</v>
      </c>
    </row>
    <row r="91" spans="1:5" x14ac:dyDescent="0.25">
      <c r="A91" s="7" t="s">
        <v>734</v>
      </c>
      <c r="B91" s="26">
        <v>54540</v>
      </c>
      <c r="C91" s="26">
        <v>0</v>
      </c>
      <c r="D91" s="23">
        <v>54540</v>
      </c>
      <c r="E91" s="42">
        <v>0</v>
      </c>
    </row>
    <row r="92" spans="1:5" x14ac:dyDescent="0.25">
      <c r="A92" s="7" t="s">
        <v>282</v>
      </c>
      <c r="B92" s="26">
        <v>0</v>
      </c>
      <c r="C92" s="26">
        <v>0</v>
      </c>
      <c r="D92" s="23">
        <f t="shared" ref="D92:D97" si="0">SUM(C92-B92)</f>
        <v>0</v>
      </c>
      <c r="E92" s="42">
        <v>0</v>
      </c>
    </row>
    <row r="93" spans="1:5" x14ac:dyDescent="0.25">
      <c r="A93" s="7" t="s">
        <v>283</v>
      </c>
      <c r="B93" s="26">
        <v>0</v>
      </c>
      <c r="C93" s="26">
        <v>0</v>
      </c>
      <c r="D93" s="23">
        <f t="shared" si="0"/>
        <v>0</v>
      </c>
      <c r="E93" s="42">
        <v>0</v>
      </c>
    </row>
    <row r="94" spans="1:5" x14ac:dyDescent="0.25">
      <c r="A94" s="7" t="s">
        <v>726</v>
      </c>
      <c r="B94" s="26">
        <v>0</v>
      </c>
      <c r="C94" s="26">
        <v>0</v>
      </c>
      <c r="D94" s="23">
        <v>0</v>
      </c>
      <c r="E94" s="42">
        <v>0</v>
      </c>
    </row>
    <row r="95" spans="1:5" x14ac:dyDescent="0.25">
      <c r="A95" s="7" t="s">
        <v>284</v>
      </c>
      <c r="B95" s="26">
        <v>0</v>
      </c>
      <c r="C95" s="26">
        <v>0</v>
      </c>
      <c r="D95" s="23">
        <f t="shared" si="0"/>
        <v>0</v>
      </c>
      <c r="E95" s="42">
        <v>0</v>
      </c>
    </row>
    <row r="96" spans="1:5" x14ac:dyDescent="0.25">
      <c r="A96" s="7" t="s">
        <v>285</v>
      </c>
      <c r="B96" s="26">
        <v>0</v>
      </c>
      <c r="C96" s="26">
        <v>0</v>
      </c>
      <c r="D96" s="23">
        <f t="shared" si="0"/>
        <v>0</v>
      </c>
      <c r="E96" s="42">
        <v>0</v>
      </c>
    </row>
    <row r="97" spans="1:5" x14ac:dyDescent="0.25">
      <c r="A97" s="7" t="s">
        <v>286</v>
      </c>
      <c r="B97" s="27">
        <v>0</v>
      </c>
      <c r="C97" s="27">
        <v>0</v>
      </c>
      <c r="D97" s="24">
        <f t="shared" si="0"/>
        <v>0</v>
      </c>
      <c r="E97" s="43">
        <v>0</v>
      </c>
    </row>
    <row r="98" spans="1:5" x14ac:dyDescent="0.25">
      <c r="A98" s="29" t="s">
        <v>287</v>
      </c>
      <c r="B98" s="25">
        <f>SUM(B88:B97)</f>
        <v>3636300</v>
      </c>
      <c r="C98" s="25">
        <f>SUM(C88:C97)</f>
        <v>1000199.64</v>
      </c>
      <c r="D98" s="25">
        <f>SUM(D88:D97)</f>
        <v>1136300</v>
      </c>
      <c r="E98" s="45">
        <f>SUM(E88:E97)</f>
        <v>4750000</v>
      </c>
    </row>
    <row r="101" spans="1:5" x14ac:dyDescent="0.25">
      <c r="A101" s="7" t="s">
        <v>734</v>
      </c>
    </row>
  </sheetData>
  <printOptions horizontalCentered="1" gridLines="1"/>
  <pageMargins left="0" right="0" top="0.25" bottom="0" header="0.3" footer="0.3"/>
  <pageSetup scale="85" fitToHeight="2" orientation="landscape" r:id="rId1"/>
  <headerFooter alignWithMargins="0"/>
  <ignoredErrors>
    <ignoredError sqref="E50"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91"/>
  <sheetViews>
    <sheetView topLeftCell="A70" zoomScale="130" zoomScaleNormal="130" workbookViewId="0">
      <selection activeCell="E70" sqref="E70"/>
    </sheetView>
  </sheetViews>
  <sheetFormatPr defaultRowHeight="15.75" x14ac:dyDescent="0.25"/>
  <cols>
    <col min="1" max="1" width="44.85546875" style="52" customWidth="1"/>
    <col min="2" max="2" width="13.85546875" style="52" bestFit="1" customWidth="1"/>
    <col min="3" max="3" width="15" style="52" customWidth="1"/>
    <col min="4" max="4" width="13.85546875" style="52" customWidth="1"/>
    <col min="5" max="5" width="14.42578125" style="52" bestFit="1" customWidth="1"/>
    <col min="6" max="16384" width="9.140625" style="52"/>
  </cols>
  <sheetData>
    <row r="1" spans="1:5" s="67" customFormat="1" ht="25.5" customHeight="1" x14ac:dyDescent="0.3">
      <c r="A1" s="66" t="s">
        <v>376</v>
      </c>
      <c r="B1" s="66"/>
      <c r="C1" s="66"/>
    </row>
    <row r="2" spans="1:5" ht="20.100000000000001" customHeight="1" x14ac:dyDescent="0.25">
      <c r="A2" s="64" t="s">
        <v>0</v>
      </c>
      <c r="B2" s="64"/>
      <c r="C2" s="64" t="s">
        <v>698</v>
      </c>
      <c r="D2" s="63"/>
      <c r="E2" s="63"/>
    </row>
    <row r="3" spans="1:5" x14ac:dyDescent="0.25">
      <c r="A3" s="56" t="s">
        <v>699</v>
      </c>
      <c r="B3" s="56"/>
      <c r="C3" s="60">
        <v>45078</v>
      </c>
      <c r="D3" s="57">
        <v>98625.61</v>
      </c>
      <c r="E3" s="61"/>
    </row>
    <row r="4" spans="1:5" x14ac:dyDescent="0.25">
      <c r="A4" s="56" t="s">
        <v>774</v>
      </c>
      <c r="B4" s="56" t="s">
        <v>773</v>
      </c>
      <c r="C4" s="60">
        <v>45237</v>
      </c>
      <c r="D4" s="57">
        <v>-18450</v>
      </c>
      <c r="E4" s="61"/>
    </row>
    <row r="5" spans="1:5" x14ac:dyDescent="0.25">
      <c r="A5" s="56" t="s">
        <v>772</v>
      </c>
      <c r="B5" s="56" t="s">
        <v>771</v>
      </c>
      <c r="C5" s="60">
        <v>45238</v>
      </c>
      <c r="D5" s="57">
        <v>-4615.71</v>
      </c>
      <c r="E5" s="61"/>
    </row>
    <row r="6" spans="1:5" x14ac:dyDescent="0.25">
      <c r="A6" s="56" t="s">
        <v>770</v>
      </c>
      <c r="B6" s="56" t="s">
        <v>769</v>
      </c>
      <c r="C6" s="60">
        <v>45271</v>
      </c>
      <c r="D6" s="57">
        <v>-12935.7</v>
      </c>
      <c r="E6" s="61"/>
    </row>
    <row r="7" spans="1:5" x14ac:dyDescent="0.25">
      <c r="A7" s="56" t="s">
        <v>768</v>
      </c>
      <c r="B7" s="56" t="s">
        <v>767</v>
      </c>
      <c r="C7" s="60">
        <v>45271</v>
      </c>
      <c r="D7" s="57">
        <v>-2596.73</v>
      </c>
      <c r="E7" s="61"/>
    </row>
    <row r="8" spans="1:5" x14ac:dyDescent="0.25">
      <c r="A8" s="56" t="s">
        <v>766</v>
      </c>
      <c r="B8" s="56" t="s">
        <v>765</v>
      </c>
      <c r="C8" s="60">
        <v>45271</v>
      </c>
      <c r="D8" s="57">
        <v>-3500</v>
      </c>
      <c r="E8" s="61"/>
    </row>
    <row r="9" spans="1:5" x14ac:dyDescent="0.25">
      <c r="A9" s="56" t="s">
        <v>780</v>
      </c>
      <c r="B9" s="56" t="s">
        <v>779</v>
      </c>
      <c r="C9" s="60">
        <v>45362</v>
      </c>
      <c r="D9" s="57">
        <v>-2858.91</v>
      </c>
      <c r="E9" s="61"/>
    </row>
    <row r="10" spans="1:5" x14ac:dyDescent="0.25">
      <c r="A10" s="56" t="s">
        <v>699</v>
      </c>
      <c r="B10" s="56"/>
      <c r="C10" s="60">
        <v>45369</v>
      </c>
      <c r="E10" s="61">
        <f>SUM(D3:D9)</f>
        <v>53668.56</v>
      </c>
    </row>
    <row r="11" spans="1:5" x14ac:dyDescent="0.25">
      <c r="A11" s="56"/>
      <c r="B11" s="56"/>
      <c r="C11" s="60"/>
      <c r="D11" s="61"/>
      <c r="E11" s="61"/>
    </row>
    <row r="12" spans="1:5" x14ac:dyDescent="0.25">
      <c r="A12" s="56" t="s">
        <v>700</v>
      </c>
      <c r="B12" s="56"/>
      <c r="C12" s="60">
        <f>C3</f>
        <v>45078</v>
      </c>
      <c r="D12" s="61">
        <v>72370.53</v>
      </c>
      <c r="E12" s="61"/>
    </row>
    <row r="13" spans="1:5" x14ac:dyDescent="0.25">
      <c r="A13" s="56" t="s">
        <v>764</v>
      </c>
      <c r="B13" s="56" t="s">
        <v>763</v>
      </c>
      <c r="C13" s="60">
        <v>45181</v>
      </c>
      <c r="D13" s="57">
        <v>-2082</v>
      </c>
      <c r="E13" s="61"/>
    </row>
    <row r="14" spans="1:5" x14ac:dyDescent="0.25">
      <c r="A14" s="56" t="s">
        <v>762</v>
      </c>
      <c r="B14" s="56" t="s">
        <v>761</v>
      </c>
      <c r="C14" s="60">
        <v>45181</v>
      </c>
      <c r="D14" s="57">
        <v>-9259.82</v>
      </c>
      <c r="E14" s="61"/>
    </row>
    <row r="15" spans="1:5" x14ac:dyDescent="0.25">
      <c r="A15" s="56" t="s">
        <v>760</v>
      </c>
      <c r="B15" s="56" t="s">
        <v>759</v>
      </c>
      <c r="C15" s="60">
        <v>45209</v>
      </c>
      <c r="D15" s="61">
        <v>-22900</v>
      </c>
      <c r="E15" s="61"/>
    </row>
    <row r="16" spans="1:5" x14ac:dyDescent="0.25">
      <c r="A16" s="56" t="s">
        <v>758</v>
      </c>
      <c r="B16" s="56" t="s">
        <v>757</v>
      </c>
      <c r="C16" s="60">
        <v>45215</v>
      </c>
      <c r="D16" s="61">
        <v>-46371</v>
      </c>
      <c r="E16" s="61"/>
    </row>
    <row r="17" spans="1:5" x14ac:dyDescent="0.25">
      <c r="A17" s="56" t="s">
        <v>756</v>
      </c>
      <c r="B17" s="56" t="s">
        <v>755</v>
      </c>
      <c r="C17" s="60">
        <v>45238</v>
      </c>
      <c r="D17" s="61">
        <v>-23550</v>
      </c>
      <c r="E17" s="61"/>
    </row>
    <row r="18" spans="1:5" x14ac:dyDescent="0.25">
      <c r="A18" s="56" t="s">
        <v>754</v>
      </c>
      <c r="B18" s="56" t="s">
        <v>753</v>
      </c>
      <c r="C18" s="60">
        <v>45271</v>
      </c>
      <c r="D18" s="61">
        <v>-11600</v>
      </c>
      <c r="E18" s="61"/>
    </row>
    <row r="19" spans="1:5" x14ac:dyDescent="0.25">
      <c r="A19" s="56" t="s">
        <v>719</v>
      </c>
      <c r="B19" s="56"/>
      <c r="C19" s="60">
        <v>45265</v>
      </c>
      <c r="D19" s="61">
        <v>50000</v>
      </c>
      <c r="E19" s="61"/>
    </row>
    <row r="20" spans="1:5" x14ac:dyDescent="0.25">
      <c r="A20" s="56" t="s">
        <v>700</v>
      </c>
      <c r="B20" s="56"/>
      <c r="C20" s="60">
        <f>C10</f>
        <v>45369</v>
      </c>
      <c r="D20" s="61"/>
      <c r="E20" s="61">
        <f>SUM(D12:D19)</f>
        <v>6607.7099999999991</v>
      </c>
    </row>
    <row r="21" spans="1:5" x14ac:dyDescent="0.25">
      <c r="A21" s="56"/>
      <c r="B21" s="56"/>
      <c r="C21" s="60"/>
      <c r="D21" s="61"/>
      <c r="E21" s="61"/>
    </row>
    <row r="22" spans="1:5" x14ac:dyDescent="0.25">
      <c r="A22" s="56" t="s">
        <v>701</v>
      </c>
      <c r="B22" s="56"/>
      <c r="C22" s="60">
        <f>C3</f>
        <v>45078</v>
      </c>
      <c r="D22" s="61">
        <v>500000</v>
      </c>
      <c r="E22" s="61"/>
    </row>
    <row r="23" spans="1:5" x14ac:dyDescent="0.25">
      <c r="A23" s="56"/>
      <c r="B23" s="56"/>
      <c r="C23" s="60"/>
      <c r="D23" s="61"/>
      <c r="E23" s="61"/>
    </row>
    <row r="24" spans="1:5" x14ac:dyDescent="0.25">
      <c r="A24" s="56" t="s">
        <v>701</v>
      </c>
      <c r="B24" s="56"/>
      <c r="C24" s="60">
        <f>C10</f>
        <v>45369</v>
      </c>
      <c r="D24" s="61"/>
      <c r="E24" s="61">
        <f>D22</f>
        <v>500000</v>
      </c>
    </row>
    <row r="25" spans="1:5" x14ac:dyDescent="0.25">
      <c r="A25" s="56"/>
      <c r="B25" s="56"/>
      <c r="C25" s="60"/>
      <c r="D25" s="61"/>
      <c r="E25" s="61"/>
    </row>
    <row r="26" spans="1:5" x14ac:dyDescent="0.25">
      <c r="A26" s="56" t="s">
        <v>702</v>
      </c>
      <c r="B26" s="56"/>
      <c r="C26" s="60">
        <f>C3</f>
        <v>45078</v>
      </c>
      <c r="D26" s="61">
        <v>417320.63</v>
      </c>
      <c r="E26" s="61"/>
    </row>
    <row r="27" spans="1:5" x14ac:dyDescent="0.25">
      <c r="A27" s="56" t="s">
        <v>752</v>
      </c>
      <c r="B27" s="56"/>
      <c r="C27" s="60"/>
      <c r="D27" s="61">
        <v>57000</v>
      </c>
      <c r="E27" s="61"/>
    </row>
    <row r="28" spans="1:5" x14ac:dyDescent="0.25">
      <c r="A28" s="56" t="s">
        <v>748</v>
      </c>
      <c r="B28" s="56"/>
      <c r="C28" s="60"/>
      <c r="D28" s="61">
        <v>63241.73</v>
      </c>
      <c r="E28" s="61"/>
    </row>
    <row r="29" spans="1:5" x14ac:dyDescent="0.25">
      <c r="A29" s="56" t="s">
        <v>751</v>
      </c>
      <c r="B29" s="56"/>
      <c r="C29" s="60">
        <v>45265</v>
      </c>
      <c r="D29" s="61">
        <v>-50000</v>
      </c>
      <c r="E29" s="61"/>
    </row>
    <row r="30" spans="1:5" x14ac:dyDescent="0.25">
      <c r="A30" s="56" t="s">
        <v>702</v>
      </c>
      <c r="B30" s="56"/>
      <c r="C30" s="60">
        <f>C10</f>
        <v>45369</v>
      </c>
      <c r="D30" s="61"/>
      <c r="E30" s="62">
        <f>SUM(D26:D29)</f>
        <v>487562.36</v>
      </c>
    </row>
    <row r="31" spans="1:5" x14ac:dyDescent="0.25">
      <c r="A31" s="56"/>
      <c r="B31" s="56"/>
      <c r="C31" s="60"/>
      <c r="D31" s="61"/>
      <c r="E31" s="61"/>
    </row>
    <row r="32" spans="1:5" x14ac:dyDescent="0.25">
      <c r="A32" s="56" t="s">
        <v>703</v>
      </c>
      <c r="B32" s="56"/>
      <c r="C32" s="60">
        <f>C10</f>
        <v>45369</v>
      </c>
      <c r="E32" s="59">
        <f>SUM(E10:E30)</f>
        <v>1047838.63</v>
      </c>
    </row>
    <row r="33" spans="1:11" x14ac:dyDescent="0.25">
      <c r="A33" s="56"/>
      <c r="B33" s="56"/>
      <c r="C33" s="60"/>
      <c r="E33" s="61"/>
    </row>
    <row r="34" spans="1:11" ht="20.25" x14ac:dyDescent="0.3">
      <c r="A34" s="66" t="s">
        <v>377</v>
      </c>
      <c r="B34" s="66"/>
      <c r="C34" s="60"/>
      <c r="D34" s="67"/>
      <c r="E34" s="67"/>
      <c r="F34" s="67"/>
      <c r="G34" s="67"/>
      <c r="H34" s="67"/>
      <c r="I34" s="67"/>
      <c r="J34" s="67"/>
      <c r="K34" s="67"/>
    </row>
    <row r="35" spans="1:11" x14ac:dyDescent="0.25">
      <c r="A35" s="64" t="s">
        <v>0</v>
      </c>
      <c r="B35" s="64"/>
      <c r="C35" s="64" t="s">
        <v>698</v>
      </c>
      <c r="D35" s="69"/>
      <c r="E35" s="63"/>
    </row>
    <row r="36" spans="1:11" x14ac:dyDescent="0.25">
      <c r="A36" s="56" t="s">
        <v>704</v>
      </c>
      <c r="B36" s="56"/>
      <c r="C36" s="60">
        <f>C3</f>
        <v>45078</v>
      </c>
      <c r="D36" s="57">
        <v>303112.15000000002</v>
      </c>
      <c r="E36" s="61"/>
    </row>
    <row r="37" spans="1:11" x14ac:dyDescent="0.25">
      <c r="A37" s="56" t="s">
        <v>750</v>
      </c>
      <c r="B37" s="56" t="s">
        <v>749</v>
      </c>
      <c r="C37" s="60">
        <v>45272</v>
      </c>
      <c r="D37" s="57">
        <v>-62082.5</v>
      </c>
      <c r="E37" s="61"/>
    </row>
    <row r="38" spans="1:11" x14ac:dyDescent="0.25">
      <c r="A38" s="56" t="s">
        <v>781</v>
      </c>
      <c r="B38" s="56"/>
      <c r="C38" s="60">
        <v>45355</v>
      </c>
      <c r="D38" s="55">
        <v>-92015.79</v>
      </c>
      <c r="E38" s="61"/>
    </row>
    <row r="39" spans="1:11" x14ac:dyDescent="0.25">
      <c r="A39" s="56" t="s">
        <v>704</v>
      </c>
      <c r="B39" s="56"/>
      <c r="C39" s="60">
        <f>C32</f>
        <v>45369</v>
      </c>
      <c r="E39" s="61">
        <f>SUM(D36:D38)</f>
        <v>149013.86000000004</v>
      </c>
    </row>
    <row r="40" spans="1:11" x14ac:dyDescent="0.25">
      <c r="A40" s="54"/>
      <c r="B40" s="54"/>
      <c r="C40" s="60"/>
      <c r="D40" s="68"/>
      <c r="E40" s="67"/>
      <c r="F40" s="67"/>
      <c r="G40" s="67"/>
      <c r="H40" s="67"/>
      <c r="I40" s="67"/>
      <c r="J40" s="67"/>
      <c r="K40" s="67"/>
    </row>
    <row r="41" spans="1:11" x14ac:dyDescent="0.25">
      <c r="A41" s="56" t="s">
        <v>705</v>
      </c>
      <c r="B41" s="56"/>
      <c r="C41" s="60">
        <f>C36</f>
        <v>45078</v>
      </c>
      <c r="D41" s="57">
        <v>110726.72</v>
      </c>
      <c r="E41" s="61"/>
      <c r="F41" s="67"/>
      <c r="G41" s="67"/>
      <c r="H41" s="67"/>
      <c r="I41" s="67"/>
      <c r="J41" s="67"/>
      <c r="K41" s="67"/>
    </row>
    <row r="42" spans="1:11" x14ac:dyDescent="0.25">
      <c r="A42" s="56"/>
      <c r="B42" s="56"/>
      <c r="C42" s="60"/>
      <c r="D42" s="62"/>
      <c r="E42" s="61"/>
      <c r="F42" s="67"/>
      <c r="G42" s="67"/>
      <c r="H42" s="67"/>
      <c r="I42" s="67"/>
      <c r="J42" s="67"/>
      <c r="K42" s="67"/>
    </row>
    <row r="43" spans="1:11" s="67" customFormat="1" x14ac:dyDescent="0.25">
      <c r="A43" s="56" t="s">
        <v>705</v>
      </c>
      <c r="B43" s="56"/>
      <c r="C43" s="60">
        <f>C39</f>
        <v>45369</v>
      </c>
      <c r="D43" s="52"/>
      <c r="E43" s="61">
        <f>SUM(D41:D42)</f>
        <v>110726.72</v>
      </c>
    </row>
    <row r="44" spans="1:11" s="67" customFormat="1" x14ac:dyDescent="0.25">
      <c r="A44" s="54"/>
      <c r="B44" s="54"/>
      <c r="C44" s="60"/>
      <c r="D44" s="68"/>
    </row>
    <row r="45" spans="1:11" s="67" customFormat="1" x14ac:dyDescent="0.25">
      <c r="A45" s="56" t="s">
        <v>706</v>
      </c>
      <c r="B45" s="56"/>
      <c r="C45" s="60">
        <f>C41</f>
        <v>45078</v>
      </c>
      <c r="D45" s="61">
        <v>100000</v>
      </c>
      <c r="E45" s="61"/>
    </row>
    <row r="46" spans="1:11" s="67" customFormat="1" x14ac:dyDescent="0.25">
      <c r="A46" s="56"/>
      <c r="B46" s="56"/>
      <c r="C46" s="60"/>
      <c r="D46" s="62"/>
      <c r="E46" s="61"/>
    </row>
    <row r="47" spans="1:11" s="67" customFormat="1" x14ac:dyDescent="0.25">
      <c r="A47" s="56" t="s">
        <v>706</v>
      </c>
      <c r="B47" s="56"/>
      <c r="C47" s="60">
        <f>C43</f>
        <v>45369</v>
      </c>
      <c r="D47" s="61"/>
      <c r="E47" s="61">
        <f>SUM(D45:D46)</f>
        <v>100000</v>
      </c>
    </row>
    <row r="48" spans="1:11" s="67" customFormat="1" x14ac:dyDescent="0.25">
      <c r="A48" s="54"/>
      <c r="B48" s="54"/>
      <c r="C48" s="60"/>
      <c r="D48" s="68"/>
    </row>
    <row r="49" spans="1:11" s="67" customFormat="1" x14ac:dyDescent="0.25">
      <c r="A49" s="56" t="s">
        <v>702</v>
      </c>
      <c r="B49" s="56"/>
      <c r="C49" s="60">
        <f>C45</f>
        <v>45078</v>
      </c>
      <c r="D49" s="61">
        <v>361085.6</v>
      </c>
      <c r="E49" s="61"/>
    </row>
    <row r="50" spans="1:11" s="67" customFormat="1" x14ac:dyDescent="0.25">
      <c r="A50" s="56" t="s">
        <v>748</v>
      </c>
      <c r="B50" s="56"/>
      <c r="C50" s="60"/>
      <c r="D50" s="62">
        <v>115017.75</v>
      </c>
      <c r="E50" s="61"/>
    </row>
    <row r="51" spans="1:11" s="67" customFormat="1" x14ac:dyDescent="0.25">
      <c r="A51" s="56" t="s">
        <v>707</v>
      </c>
      <c r="B51" s="56"/>
      <c r="C51" s="60">
        <f>C47</f>
        <v>45369</v>
      </c>
      <c r="D51" s="61"/>
      <c r="E51" s="62">
        <f>SUM(D49:D50)</f>
        <v>476103.35</v>
      </c>
    </row>
    <row r="52" spans="1:11" s="67" customFormat="1" x14ac:dyDescent="0.25">
      <c r="A52" s="56"/>
      <c r="B52" s="56"/>
      <c r="C52" s="60"/>
      <c r="D52" s="61"/>
      <c r="E52" s="61"/>
    </row>
    <row r="53" spans="1:11" s="67" customFormat="1" x14ac:dyDescent="0.25">
      <c r="A53" s="56" t="s">
        <v>703</v>
      </c>
      <c r="B53" s="56"/>
      <c r="C53" s="60">
        <f>C51</f>
        <v>45369</v>
      </c>
      <c r="D53" s="52"/>
      <c r="E53" s="59">
        <f>SUM(E39:E51)</f>
        <v>835843.93</v>
      </c>
    </row>
    <row r="54" spans="1:11" s="67" customFormat="1" x14ac:dyDescent="0.25">
      <c r="A54" s="56"/>
      <c r="B54" s="56"/>
      <c r="C54" s="56"/>
      <c r="D54" s="52"/>
      <c r="E54" s="59"/>
    </row>
    <row r="55" spans="1:11" s="67" customFormat="1" ht="20.25" x14ac:dyDescent="0.3">
      <c r="A55" s="66" t="s">
        <v>379</v>
      </c>
      <c r="B55" s="66"/>
      <c r="C55" s="66"/>
    </row>
    <row r="56" spans="1:11" s="67" customFormat="1" x14ac:dyDescent="0.25">
      <c r="A56" s="64" t="s">
        <v>0</v>
      </c>
      <c r="B56" s="64"/>
      <c r="C56" s="64"/>
      <c r="D56" s="63"/>
      <c r="E56" s="63"/>
      <c r="F56" s="52"/>
      <c r="G56" s="52"/>
      <c r="H56" s="52"/>
      <c r="I56" s="52"/>
      <c r="J56" s="52"/>
      <c r="K56" s="52"/>
    </row>
    <row r="57" spans="1:11" s="67" customFormat="1" x14ac:dyDescent="0.25">
      <c r="A57" s="56" t="s">
        <v>708</v>
      </c>
      <c r="B57" s="56"/>
      <c r="C57" s="60">
        <f>C49</f>
        <v>45078</v>
      </c>
      <c r="D57" s="57">
        <v>69358.73</v>
      </c>
      <c r="E57" s="61"/>
      <c r="F57" s="52"/>
      <c r="G57" s="52"/>
      <c r="H57" s="52"/>
      <c r="I57" s="52"/>
      <c r="J57" s="52"/>
      <c r="K57" s="52"/>
    </row>
    <row r="58" spans="1:11" x14ac:dyDescent="0.25">
      <c r="A58" s="56" t="s">
        <v>708</v>
      </c>
      <c r="B58" s="56"/>
      <c r="C58" s="60">
        <f>C53</f>
        <v>45369</v>
      </c>
      <c r="E58" s="61">
        <f>SUM(D57:D57)</f>
        <v>69358.73</v>
      </c>
    </row>
    <row r="59" spans="1:11" x14ac:dyDescent="0.25">
      <c r="A59" s="54"/>
      <c r="B59" s="54"/>
      <c r="C59" s="60"/>
      <c r="D59" s="68"/>
      <c r="E59" s="67"/>
    </row>
    <row r="60" spans="1:11" x14ac:dyDescent="0.25">
      <c r="A60" s="56" t="s">
        <v>709</v>
      </c>
      <c r="B60" s="56"/>
      <c r="C60" s="60">
        <f>C57</f>
        <v>45078</v>
      </c>
      <c r="D60" s="57">
        <v>41379.64</v>
      </c>
      <c r="E60" s="61"/>
    </row>
    <row r="61" spans="1:11" x14ac:dyDescent="0.25">
      <c r="A61" s="56"/>
      <c r="B61" s="56"/>
      <c r="C61" s="60"/>
      <c r="D61" s="57"/>
      <c r="E61" s="61"/>
    </row>
    <row r="62" spans="1:11" x14ac:dyDescent="0.25">
      <c r="A62" s="56" t="s">
        <v>710</v>
      </c>
      <c r="B62" s="56"/>
      <c r="C62" s="60">
        <f>C58</f>
        <v>45369</v>
      </c>
      <c r="E62" s="61">
        <f>SUM(D60:D60)</f>
        <v>41379.64</v>
      </c>
    </row>
    <row r="63" spans="1:11" x14ac:dyDescent="0.25">
      <c r="A63" s="54"/>
      <c r="B63" s="54"/>
      <c r="C63" s="60"/>
      <c r="D63" s="68"/>
      <c r="E63" s="67"/>
    </row>
    <row r="64" spans="1:11" x14ac:dyDescent="0.25">
      <c r="A64" s="56" t="s">
        <v>706</v>
      </c>
      <c r="B64" s="56"/>
      <c r="C64" s="60">
        <f>C60</f>
        <v>45078</v>
      </c>
      <c r="D64" s="61">
        <v>400000</v>
      </c>
      <c r="E64" s="61"/>
    </row>
    <row r="65" spans="1:11" x14ac:dyDescent="0.25">
      <c r="A65" s="56"/>
      <c r="B65" s="56"/>
      <c r="C65" s="60"/>
      <c r="D65" s="62"/>
      <c r="E65" s="61"/>
    </row>
    <row r="66" spans="1:11" x14ac:dyDescent="0.25">
      <c r="A66" s="56" t="s">
        <v>701</v>
      </c>
      <c r="B66" s="56"/>
      <c r="C66" s="60">
        <f>C62</f>
        <v>45369</v>
      </c>
      <c r="D66" s="61"/>
      <c r="E66" s="61">
        <f>SUM(D64:D65)</f>
        <v>400000</v>
      </c>
    </row>
    <row r="67" spans="1:11" x14ac:dyDescent="0.25">
      <c r="A67" s="54"/>
      <c r="B67" s="54"/>
      <c r="C67" s="60"/>
      <c r="D67" s="68"/>
      <c r="E67" s="67"/>
    </row>
    <row r="68" spans="1:11" x14ac:dyDescent="0.25">
      <c r="A68" s="56" t="s">
        <v>702</v>
      </c>
      <c r="B68" s="56"/>
      <c r="C68" s="60">
        <f>C64</f>
        <v>45078</v>
      </c>
      <c r="D68" s="61">
        <v>16040.96</v>
      </c>
      <c r="E68" s="61"/>
    </row>
    <row r="69" spans="1:11" x14ac:dyDescent="0.25">
      <c r="A69" s="56" t="s">
        <v>748</v>
      </c>
      <c r="B69" s="56"/>
      <c r="C69" s="60"/>
      <c r="D69" s="62">
        <v>182131.57</v>
      </c>
      <c r="E69" s="61"/>
    </row>
    <row r="70" spans="1:11" x14ac:dyDescent="0.25">
      <c r="A70" s="56" t="s">
        <v>702</v>
      </c>
      <c r="B70" s="56"/>
      <c r="C70" s="60">
        <f>C66</f>
        <v>45369</v>
      </c>
      <c r="D70" s="61"/>
      <c r="E70" s="62">
        <f>SUM(D68:D69)</f>
        <v>198172.53</v>
      </c>
    </row>
    <row r="71" spans="1:11" x14ac:dyDescent="0.25">
      <c r="A71" s="56"/>
      <c r="B71" s="56"/>
      <c r="C71" s="60"/>
      <c r="D71" s="61"/>
      <c r="E71" s="61"/>
      <c r="F71" s="67"/>
      <c r="G71" s="67"/>
      <c r="H71" s="67"/>
      <c r="I71" s="67"/>
      <c r="J71" s="67"/>
      <c r="K71" s="67"/>
    </row>
    <row r="72" spans="1:11" x14ac:dyDescent="0.25">
      <c r="A72" s="56" t="s">
        <v>703</v>
      </c>
      <c r="B72" s="56"/>
      <c r="C72" s="60">
        <f>C70</f>
        <v>45369</v>
      </c>
      <c r="E72" s="59">
        <f>SUM(E58:E70)</f>
        <v>708910.9</v>
      </c>
    </row>
    <row r="73" spans="1:11" x14ac:dyDescent="0.25">
      <c r="A73" s="56"/>
      <c r="B73" s="56"/>
      <c r="C73" s="60"/>
      <c r="E73" s="59"/>
    </row>
    <row r="74" spans="1:11" ht="20.25" x14ac:dyDescent="0.3">
      <c r="A74" s="66" t="s">
        <v>378</v>
      </c>
      <c r="B74" s="66"/>
      <c r="C74" s="66"/>
      <c r="D74" s="65"/>
    </row>
    <row r="75" spans="1:11" x14ac:dyDescent="0.25">
      <c r="A75" s="64" t="s">
        <v>0</v>
      </c>
      <c r="B75" s="64"/>
      <c r="C75" s="64"/>
      <c r="D75" s="63"/>
      <c r="E75" s="63"/>
    </row>
    <row r="76" spans="1:11" x14ac:dyDescent="0.25">
      <c r="A76" s="56" t="s">
        <v>702</v>
      </c>
      <c r="B76" s="56"/>
      <c r="C76" s="60">
        <f>C68</f>
        <v>45078</v>
      </c>
      <c r="D76" s="61">
        <v>35403.839999999997</v>
      </c>
      <c r="E76" s="61"/>
    </row>
    <row r="77" spans="1:11" x14ac:dyDescent="0.25">
      <c r="A77" s="56" t="s">
        <v>747</v>
      </c>
      <c r="B77" s="56"/>
      <c r="C77" s="58"/>
      <c r="D77" s="62">
        <v>-588132.72</v>
      </c>
      <c r="E77" s="61"/>
    </row>
    <row r="78" spans="1:11" x14ac:dyDescent="0.25">
      <c r="A78" s="56" t="s">
        <v>707</v>
      </c>
      <c r="B78" s="56"/>
      <c r="C78" s="60">
        <f>C72</f>
        <v>45369</v>
      </c>
      <c r="D78" s="61"/>
      <c r="E78" s="62">
        <f>D76+D77</f>
        <v>-552728.88</v>
      </c>
    </row>
    <row r="79" spans="1:11" ht="20.100000000000001" customHeight="1" x14ac:dyDescent="0.25">
      <c r="A79" s="56"/>
      <c r="B79" s="56"/>
      <c r="C79" s="58"/>
      <c r="D79" s="61"/>
      <c r="E79" s="61"/>
    </row>
    <row r="80" spans="1:11" x14ac:dyDescent="0.25">
      <c r="A80" s="56" t="s">
        <v>703</v>
      </c>
      <c r="B80" s="56"/>
      <c r="C80" s="60">
        <f>C78</f>
        <v>45369</v>
      </c>
      <c r="E80" s="59">
        <f>E71+E74+E78</f>
        <v>-552728.88</v>
      </c>
    </row>
    <row r="81" spans="1:4" x14ac:dyDescent="0.25">
      <c r="A81" s="56"/>
      <c r="B81" s="56"/>
      <c r="C81" s="58"/>
      <c r="D81" s="57"/>
    </row>
    <row r="82" spans="1:4" x14ac:dyDescent="0.25">
      <c r="A82" s="56"/>
      <c r="B82" s="56"/>
      <c r="C82" s="56"/>
      <c r="D82" s="57"/>
    </row>
    <row r="83" spans="1:4" x14ac:dyDescent="0.25">
      <c r="A83" s="56"/>
      <c r="B83" s="56"/>
      <c r="C83" s="56"/>
      <c r="D83" s="57"/>
    </row>
    <row r="84" spans="1:4" x14ac:dyDescent="0.25">
      <c r="A84" s="56"/>
      <c r="B84" s="56"/>
      <c r="C84" s="56"/>
      <c r="D84" s="57"/>
    </row>
    <row r="85" spans="1:4" x14ac:dyDescent="0.25">
      <c r="A85" s="56"/>
      <c r="B85" s="56"/>
      <c r="C85" s="56"/>
      <c r="D85" s="55"/>
    </row>
    <row r="86" spans="1:4" x14ac:dyDescent="0.25">
      <c r="A86" s="54"/>
      <c r="B86" s="54"/>
      <c r="C86" s="54"/>
      <c r="D86" s="53"/>
    </row>
    <row r="87" spans="1:4" x14ac:dyDescent="0.25">
      <c r="A87" s="56"/>
      <c r="B87" s="56"/>
      <c r="C87" s="56"/>
      <c r="D87" s="57"/>
    </row>
    <row r="88" spans="1:4" x14ac:dyDescent="0.25">
      <c r="A88" s="56"/>
      <c r="B88" s="56"/>
      <c r="C88" s="56"/>
      <c r="D88" s="57"/>
    </row>
    <row r="89" spans="1:4" x14ac:dyDescent="0.25">
      <c r="A89" s="56"/>
      <c r="B89" s="56"/>
      <c r="C89" s="56"/>
      <c r="D89" s="57"/>
    </row>
    <row r="90" spans="1:4" x14ac:dyDescent="0.25">
      <c r="A90" s="56"/>
      <c r="B90" s="56"/>
      <c r="C90" s="56"/>
      <c r="D90" s="55"/>
    </row>
    <row r="91" spans="1:4" x14ac:dyDescent="0.25">
      <c r="A91" s="54"/>
      <c r="B91" s="54"/>
      <c r="C91" s="54"/>
      <c r="D91" s="53"/>
    </row>
  </sheetData>
  <printOptions horizontalCentered="1" gridLines="1"/>
  <pageMargins left="0" right="0" top="0.5" bottom="0.2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Expenditure</vt:lpstr>
      <vt:lpstr>Revenue</vt:lpstr>
      <vt:lpstr>Reserves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Weaver</dc:creator>
  <cp:lastModifiedBy>Colleen Wierzbicki</cp:lastModifiedBy>
  <cp:lastPrinted>2024-03-20T13:19:25Z</cp:lastPrinted>
  <dcterms:created xsi:type="dcterms:W3CDTF">2018-06-11T20:34:35Z</dcterms:created>
  <dcterms:modified xsi:type="dcterms:W3CDTF">2024-04-23T17:55:23Z</dcterms:modified>
</cp:coreProperties>
</file>