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OF01_APP01\Village of Florida\VillageData\vofdata\Documents\Budgets\"/>
    </mc:Choice>
  </mc:AlternateContent>
  <xr:revisionPtr revIDLastSave="0" documentId="8_{C812C589-1C5F-4F2C-92DD-EDB56FF58819}" xr6:coauthVersionLast="47" xr6:coauthVersionMax="47" xr10:uidLastSave="{00000000-0000-0000-0000-000000000000}"/>
  <bookViews>
    <workbookView xWindow="-120" yWindow="-120" windowWidth="29040" windowHeight="15720" activeTab="1" xr2:uid="{3BFF3870-0902-45EF-852A-DC11376A7539}"/>
  </bookViews>
  <sheets>
    <sheet name="expenses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2" l="1"/>
  <c r="D91" i="2"/>
  <c r="C91" i="2"/>
  <c r="B91" i="2"/>
  <c r="D90" i="2"/>
  <c r="D88" i="2"/>
  <c r="D87" i="2"/>
  <c r="B82" i="2"/>
  <c r="F79" i="2"/>
  <c r="C79" i="2"/>
  <c r="B79" i="2"/>
  <c r="D74" i="2"/>
  <c r="D79" i="2" s="1"/>
  <c r="F68" i="2"/>
  <c r="B66" i="2"/>
  <c r="F63" i="2"/>
  <c r="D63" i="2"/>
  <c r="C63" i="2"/>
  <c r="B63" i="2"/>
  <c r="F50" i="2"/>
  <c r="F66" i="2" s="1"/>
  <c r="F82" i="2" s="1"/>
  <c r="D50" i="2"/>
  <c r="D66" i="2" s="1"/>
  <c r="D82" i="2" s="1"/>
  <c r="B50" i="2"/>
  <c r="C46" i="2"/>
  <c r="B46" i="2"/>
  <c r="C30" i="2"/>
  <c r="C29" i="2"/>
  <c r="F14" i="2"/>
  <c r="F46" i="2" s="1"/>
  <c r="F11" i="2"/>
  <c r="D5" i="2"/>
  <c r="D46" i="2" s="1"/>
  <c r="C2" i="2"/>
  <c r="C82" i="2" s="1"/>
  <c r="D399" i="1"/>
  <c r="C399" i="1"/>
  <c r="E398" i="1"/>
  <c r="F398" i="1" s="1"/>
  <c r="F399" i="1" s="1"/>
  <c r="D397" i="1"/>
  <c r="D400" i="1" s="1"/>
  <c r="C397" i="1"/>
  <c r="C400" i="1" s="1"/>
  <c r="E394" i="1"/>
  <c r="F394" i="1" s="1"/>
  <c r="F393" i="1"/>
  <c r="E393" i="1"/>
  <c r="E392" i="1"/>
  <c r="F392" i="1" s="1"/>
  <c r="E391" i="1"/>
  <c r="F391" i="1" s="1"/>
  <c r="F389" i="1"/>
  <c r="E389" i="1"/>
  <c r="E397" i="1" s="1"/>
  <c r="F386" i="1"/>
  <c r="E386" i="1"/>
  <c r="D386" i="1"/>
  <c r="C386" i="1"/>
  <c r="D380" i="1"/>
  <c r="F378" i="1"/>
  <c r="F380" i="1" s="1"/>
  <c r="E378" i="1"/>
  <c r="E380" i="1" s="1"/>
  <c r="D378" i="1"/>
  <c r="C378" i="1"/>
  <c r="C380" i="1" s="1"/>
  <c r="F375" i="1"/>
  <c r="E375" i="1"/>
  <c r="D375" i="1"/>
  <c r="C375" i="1"/>
  <c r="F373" i="1"/>
  <c r="D373" i="1"/>
  <c r="C373" i="1"/>
  <c r="E372" i="1"/>
  <c r="E371" i="1"/>
  <c r="E373" i="1" s="1"/>
  <c r="F367" i="1"/>
  <c r="E367" i="1"/>
  <c r="D367" i="1"/>
  <c r="C367" i="1"/>
  <c r="F355" i="1"/>
  <c r="E355" i="1"/>
  <c r="D355" i="1"/>
  <c r="C355" i="1"/>
  <c r="F345" i="1"/>
  <c r="D345" i="1"/>
  <c r="D381" i="1" s="1"/>
  <c r="C345" i="1"/>
  <c r="C381" i="1" s="1"/>
  <c r="E336" i="1"/>
  <c r="E345" i="1" s="1"/>
  <c r="F331" i="1"/>
  <c r="E331" i="1"/>
  <c r="D331" i="1"/>
  <c r="C331" i="1"/>
  <c r="F325" i="1"/>
  <c r="F324" i="1"/>
  <c r="E324" i="1"/>
  <c r="D324" i="1"/>
  <c r="C324" i="1"/>
  <c r="F322" i="1"/>
  <c r="E322" i="1"/>
  <c r="D322" i="1"/>
  <c r="C322" i="1"/>
  <c r="F319" i="1"/>
  <c r="E319" i="1"/>
  <c r="D319" i="1"/>
  <c r="C319" i="1"/>
  <c r="F317" i="1"/>
  <c r="E317" i="1"/>
  <c r="D317" i="1"/>
  <c r="C317" i="1"/>
  <c r="F315" i="1"/>
  <c r="D315" i="1"/>
  <c r="C315" i="1"/>
  <c r="E314" i="1"/>
  <c r="E315" i="1" s="1"/>
  <c r="E313" i="1"/>
  <c r="F309" i="1"/>
  <c r="D309" i="1"/>
  <c r="C309" i="1"/>
  <c r="E304" i="1"/>
  <c r="E309" i="1" s="1"/>
  <c r="F295" i="1"/>
  <c r="D295" i="1"/>
  <c r="C295" i="1"/>
  <c r="E294" i="1"/>
  <c r="E291" i="1"/>
  <c r="E290" i="1"/>
  <c r="E283" i="1"/>
  <c r="E295" i="1" s="1"/>
  <c r="E275" i="1"/>
  <c r="F272" i="1"/>
  <c r="D272" i="1"/>
  <c r="D325" i="1" s="1"/>
  <c r="C272" i="1"/>
  <c r="C325" i="1" s="1"/>
  <c r="E271" i="1"/>
  <c r="E270" i="1"/>
  <c r="E267" i="1"/>
  <c r="E265" i="1"/>
  <c r="E263" i="1"/>
  <c r="E272" i="1" s="1"/>
  <c r="F259" i="1"/>
  <c r="E259" i="1"/>
  <c r="D259" i="1"/>
  <c r="C259" i="1"/>
  <c r="F253" i="1"/>
  <c r="E253" i="1"/>
  <c r="D253" i="1"/>
  <c r="C253" i="1"/>
  <c r="F251" i="1"/>
  <c r="E251" i="1"/>
  <c r="D251" i="1"/>
  <c r="C251" i="1"/>
  <c r="F247" i="1"/>
  <c r="E247" i="1"/>
  <c r="D247" i="1"/>
  <c r="C247" i="1"/>
  <c r="E246" i="1"/>
  <c r="F245" i="1"/>
  <c r="E245" i="1"/>
  <c r="D245" i="1"/>
  <c r="C245" i="1"/>
  <c r="E243" i="1"/>
  <c r="E236" i="1"/>
  <c r="E235" i="1"/>
  <c r="F233" i="1"/>
  <c r="E233" i="1"/>
  <c r="D233" i="1"/>
  <c r="C233" i="1"/>
  <c r="F231" i="1"/>
  <c r="D231" i="1"/>
  <c r="C231" i="1"/>
  <c r="E230" i="1"/>
  <c r="E231" i="1" s="1"/>
  <c r="F222" i="1"/>
  <c r="D222" i="1"/>
  <c r="C222" i="1"/>
  <c r="E221" i="1"/>
  <c r="E217" i="1"/>
  <c r="E222" i="1" s="1"/>
  <c r="F212" i="1"/>
  <c r="E212" i="1"/>
  <c r="D212" i="1"/>
  <c r="C212" i="1"/>
  <c r="F205" i="1"/>
  <c r="D205" i="1"/>
  <c r="C205" i="1"/>
  <c r="E204" i="1"/>
  <c r="E205" i="1" s="1"/>
  <c r="F203" i="1"/>
  <c r="E203" i="1"/>
  <c r="D203" i="1"/>
  <c r="C203" i="1"/>
  <c r="F198" i="1"/>
  <c r="D198" i="1"/>
  <c r="C198" i="1"/>
  <c r="E197" i="1"/>
  <c r="E194" i="1"/>
  <c r="E193" i="1"/>
  <c r="E198" i="1" s="1"/>
  <c r="F190" i="1"/>
  <c r="E190" i="1"/>
  <c r="D190" i="1"/>
  <c r="C190" i="1"/>
  <c r="E187" i="1"/>
  <c r="E181" i="1"/>
  <c r="F175" i="1"/>
  <c r="E175" i="1"/>
  <c r="D175" i="1"/>
  <c r="C175" i="1"/>
  <c r="F173" i="1"/>
  <c r="E173" i="1"/>
  <c r="D173" i="1"/>
  <c r="C173" i="1"/>
  <c r="F171" i="1"/>
  <c r="D171" i="1"/>
  <c r="C171" i="1"/>
  <c r="F168" i="1"/>
  <c r="E167" i="1"/>
  <c r="E171" i="1" s="1"/>
  <c r="F164" i="1"/>
  <c r="D164" i="1"/>
  <c r="C164" i="1"/>
  <c r="E163" i="1"/>
  <c r="E161" i="1"/>
  <c r="E158" i="1"/>
  <c r="E147" i="1"/>
  <c r="E164" i="1" s="1"/>
  <c r="F141" i="1"/>
  <c r="E141" i="1"/>
  <c r="D141" i="1"/>
  <c r="C141" i="1"/>
  <c r="F139" i="1"/>
  <c r="D139" i="1"/>
  <c r="C139" i="1"/>
  <c r="E138" i="1"/>
  <c r="E139" i="1" s="1"/>
  <c r="F137" i="1"/>
  <c r="E137" i="1"/>
  <c r="D137" i="1"/>
  <c r="C137" i="1"/>
  <c r="E135" i="1"/>
  <c r="F128" i="1"/>
  <c r="F126" i="1"/>
  <c r="E126" i="1"/>
  <c r="D126" i="1"/>
  <c r="C126" i="1"/>
  <c r="E125" i="1"/>
  <c r="E124" i="1"/>
  <c r="F122" i="1"/>
  <c r="E122" i="1"/>
  <c r="D122" i="1"/>
  <c r="C122" i="1"/>
  <c r="F102" i="1"/>
  <c r="E102" i="1"/>
  <c r="D102" i="1"/>
  <c r="C102" i="1"/>
  <c r="F100" i="1"/>
  <c r="D100" i="1"/>
  <c r="C100" i="1"/>
  <c r="E99" i="1"/>
  <c r="E100" i="1" s="1"/>
  <c r="F98" i="1"/>
  <c r="E98" i="1"/>
  <c r="D98" i="1"/>
  <c r="C98" i="1"/>
  <c r="E97" i="1"/>
  <c r="F96" i="1"/>
  <c r="E96" i="1"/>
  <c r="D96" i="1"/>
  <c r="C96" i="1"/>
  <c r="F94" i="1"/>
  <c r="D94" i="1"/>
  <c r="C94" i="1"/>
  <c r="E93" i="1"/>
  <c r="E94" i="1" s="1"/>
  <c r="F92" i="1"/>
  <c r="E92" i="1"/>
  <c r="D92" i="1"/>
  <c r="C92" i="1"/>
  <c r="F87" i="1"/>
  <c r="D87" i="1"/>
  <c r="C87" i="1"/>
  <c r="E83" i="1"/>
  <c r="E77" i="1"/>
  <c r="E76" i="1"/>
  <c r="E75" i="1"/>
  <c r="E87" i="1" s="1"/>
  <c r="F69" i="1"/>
  <c r="E69" i="1"/>
  <c r="D69" i="1"/>
  <c r="C69" i="1"/>
  <c r="F65" i="1"/>
  <c r="E65" i="1"/>
  <c r="D65" i="1"/>
  <c r="C65" i="1"/>
  <c r="F62" i="1"/>
  <c r="E62" i="1"/>
  <c r="D62" i="1"/>
  <c r="C62" i="1"/>
  <c r="E59" i="1"/>
  <c r="E58" i="1"/>
  <c r="F56" i="1"/>
  <c r="E56" i="1"/>
  <c r="D56" i="1"/>
  <c r="C56" i="1"/>
  <c r="F42" i="1"/>
  <c r="E42" i="1"/>
  <c r="D42" i="1"/>
  <c r="C42" i="1"/>
  <c r="F39" i="1"/>
  <c r="D39" i="1"/>
  <c r="C39" i="1"/>
  <c r="F37" i="1"/>
  <c r="E34" i="1"/>
  <c r="E32" i="1"/>
  <c r="E39" i="1" s="1"/>
  <c r="F28" i="1"/>
  <c r="D28" i="1"/>
  <c r="C28" i="1"/>
  <c r="E25" i="1"/>
  <c r="E28" i="1" s="1"/>
  <c r="F22" i="1"/>
  <c r="F254" i="1" s="1"/>
  <c r="D22" i="1"/>
  <c r="C22" i="1"/>
  <c r="E21" i="1"/>
  <c r="E20" i="1"/>
  <c r="E17" i="1"/>
  <c r="E16" i="1"/>
  <c r="E22" i="1" s="1"/>
  <c r="F8" i="1"/>
  <c r="D8" i="1"/>
  <c r="D254" i="1" s="1"/>
  <c r="C8" i="1"/>
  <c r="C254" i="1" s="1"/>
  <c r="E5" i="1"/>
  <c r="E8" i="1" s="1"/>
  <c r="C66" i="2" l="1"/>
  <c r="C50" i="2"/>
  <c r="E381" i="1"/>
  <c r="E400" i="1"/>
  <c r="F397" i="1"/>
  <c r="F400" i="1" s="1"/>
  <c r="E254" i="1"/>
  <c r="E325" i="1"/>
  <c r="F381" i="1"/>
  <c r="E3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Marvin Geller</author>
  </authors>
  <commentList>
    <comment ref="F44" authorId="0" shapeId="0" xr:uid="{6FDE331D-3D54-443C-ABDC-89BAD6199632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See clerk tab</t>
        </r>
      </text>
    </comment>
    <comment ref="F47" authorId="0" shapeId="0" xr:uid="{72E3C0B5-CF40-4780-AA9B-71C3F334CC05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$84.87 * 12
Legal Shred +$100</t>
        </r>
      </text>
    </comment>
    <comment ref="F51" authorId="0" shapeId="0" xr:uid="{641B151A-FE18-49A1-8A71-42C234ADAEA9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Pitney Bowes $489.90 a qtr &amp; Toshiba Copier $83.27 a month plus allowance</t>
        </r>
      </text>
    </comment>
    <comment ref="F128" authorId="0" shapeId="0" xr:uid="{F703A6F6-5C9F-4777-9220-D025B93C927C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Penny $43,974 annual salary plus increase
</t>
        </r>
      </text>
    </comment>
    <comment ref="D185" authorId="0" shapeId="0" xr:uid="{2E7A8239-6E07-4B6A-8874-62DC2AEAD619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2+ portable toilets</t>
        </r>
      </text>
    </comment>
    <comment ref="D215" authorId="0" shapeId="0" xr:uid="{6B590773-C33D-475B-BE72-64F33C778338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Nelson Pope &amp; Liz</t>
        </r>
      </text>
    </comment>
    <comment ref="F229" authorId="0" shapeId="0" xr:uid="{98C36085-E6B9-44EB-B6D0-ECDEE9F894B9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Use reserve if needed
</t>
        </r>
      </text>
    </comment>
    <comment ref="F241" authorId="0" shapeId="0" xr:uid="{C0983F06-AB28-4C7E-852A-B5903081FA9E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=3 employees at $200 biweekly plus cushion
</t>
        </r>
      </text>
    </comment>
    <comment ref="F353" authorId="0" shapeId="0" xr:uid="{282A4103-22ED-4B74-9D24-C9B7F6CC95D5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Allocation per Tim</t>
        </r>
      </text>
    </comment>
    <comment ref="F354" authorId="0" shapeId="0" xr:uid="{138554C6-2892-4B33-8D6A-275C7B5E39CC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Allocation per Tim</t>
        </r>
      </text>
    </comment>
    <comment ref="F357" authorId="0" shapeId="0" xr:uid="{03529EAF-004B-486C-98DE-451C30F759D7}">
      <text>
        <r>
          <rPr>
            <b/>
            <sz val="9"/>
            <color indexed="81"/>
            <rFont val="Tahoma"/>
            <family val="2"/>
          </rPr>
          <t>Marvin Geller:</t>
        </r>
        <r>
          <rPr>
            <sz val="9"/>
            <color indexed="81"/>
            <rFont val="Tahoma"/>
            <family val="2"/>
          </rPr>
          <t xml:space="preserve">
Includes Repairs &amp; Maint from 3rd parties based on JCO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Marvin</author>
  </authors>
  <commentList>
    <comment ref="F3" authorId="0" shapeId="0" xr:uid="{FDC53AEF-4E2F-4930-974B-939400174D0D}">
      <text>
        <r>
          <rPr>
            <b/>
            <sz val="9"/>
            <color indexed="81"/>
            <rFont val="Tahoma"/>
            <charset val="1"/>
          </rPr>
          <t>Marvin:</t>
        </r>
        <r>
          <rPr>
            <sz val="9"/>
            <color indexed="81"/>
            <rFont val="Tahoma"/>
            <charset val="1"/>
          </rPr>
          <t xml:space="preserve">
1.5% increase
</t>
        </r>
      </text>
    </comment>
  </commentList>
</comments>
</file>

<file path=xl/sharedStrings.xml><?xml version="1.0" encoding="utf-8"?>
<sst xmlns="http://schemas.openxmlformats.org/spreadsheetml/2006/main" count="827" uniqueCount="733">
  <si>
    <t>General Fund Expenditures</t>
  </si>
  <si>
    <t>Account #</t>
  </si>
  <si>
    <t>Account Description</t>
  </si>
  <si>
    <t>2025 Original Budget</t>
  </si>
  <si>
    <t>2025 Actual to 4/2/25</t>
  </si>
  <si>
    <t>2025 Full Year Estimate</t>
  </si>
  <si>
    <t>2026 Full Year Estimate</t>
  </si>
  <si>
    <t>A-1010-000</t>
  </si>
  <si>
    <t xml:space="preserve">Board of Trustees Expenditures Category </t>
  </si>
  <si>
    <t>A-1010-010</t>
  </si>
  <si>
    <t xml:space="preserve">Board of Trustees Salaries              </t>
  </si>
  <si>
    <t>A-1010-401</t>
  </si>
  <si>
    <t xml:space="preserve">Board of Trustees Contract Services     </t>
  </si>
  <si>
    <t>A-1010-402</t>
  </si>
  <si>
    <t>General Computer and Video Expenditures</t>
  </si>
  <si>
    <t>A-1010-403</t>
  </si>
  <si>
    <t>Board of Trustees Travel and Conferences</t>
  </si>
  <si>
    <t xml:space="preserve"> Totals</t>
  </si>
  <si>
    <t>A-1110-000</t>
  </si>
  <si>
    <t xml:space="preserve">Judicial Expenditures Category          </t>
  </si>
  <si>
    <t>A-1110-010</t>
  </si>
  <si>
    <t xml:space="preserve">Justice Salaries                        </t>
  </si>
  <si>
    <t>A-1110-012</t>
  </si>
  <si>
    <t xml:space="preserve">Justice Clerk Salaries                  </t>
  </si>
  <si>
    <t>A-1110-013</t>
  </si>
  <si>
    <t xml:space="preserve">Justice Bailiff Salaries                </t>
  </si>
  <si>
    <t>A-1110-402</t>
  </si>
  <si>
    <t xml:space="preserve">Judicial Equipment and Supplies                       </t>
  </si>
  <si>
    <t>A-1110-403</t>
  </si>
  <si>
    <t xml:space="preserve">Judicial Postage                        </t>
  </si>
  <si>
    <t>A-1110-404</t>
  </si>
  <si>
    <t xml:space="preserve">Judicial Telephone and Internet                      </t>
  </si>
  <si>
    <t>A-1110-405</t>
  </si>
  <si>
    <t xml:space="preserve">Judicial Schools and Conferences        </t>
  </si>
  <si>
    <t>A-1110-406</t>
  </si>
  <si>
    <t xml:space="preserve">Judicial Stenographer Contract Services </t>
  </si>
  <si>
    <t>A-1110-407</t>
  </si>
  <si>
    <t xml:space="preserve">Judicial Contract Services              </t>
  </si>
  <si>
    <t>A-1110-408</t>
  </si>
  <si>
    <t xml:space="preserve">Judicial Computer Equipment and Services         </t>
  </si>
  <si>
    <t>A-1110-409</t>
  </si>
  <si>
    <t xml:space="preserve">Judicial Mileage                        </t>
  </si>
  <si>
    <t>A-1110-410</t>
  </si>
  <si>
    <t xml:space="preserve">Judicial Uniforms                       </t>
  </si>
  <si>
    <t>A-1210-000</t>
  </si>
  <si>
    <t xml:space="preserve">Executive Expenditures Category         </t>
  </si>
  <si>
    <t>A-1210-010</t>
  </si>
  <si>
    <t xml:space="preserve">Mayor Salaries                          </t>
  </si>
  <si>
    <t>A-1210-402</t>
  </si>
  <si>
    <t xml:space="preserve">Mayor Department Contract Services      </t>
  </si>
  <si>
    <t>A-1210-403</t>
  </si>
  <si>
    <t xml:space="preserve">Mayor Cell Phone                        </t>
  </si>
  <si>
    <t>A-1210-404</t>
  </si>
  <si>
    <t xml:space="preserve">Mayor Travel and Conference             </t>
  </si>
  <si>
    <t>A-1325-000</t>
  </si>
  <si>
    <t xml:space="preserve">Treasurer Expenditures Category         </t>
  </si>
  <si>
    <t>A-1325-010</t>
  </si>
  <si>
    <t xml:space="preserve">Treasurer Salaries                      </t>
  </si>
  <si>
    <t>A-1325-030</t>
  </si>
  <si>
    <t xml:space="preserve">Treasurer Office Supplies               </t>
  </si>
  <si>
    <t>A-1325-031</t>
  </si>
  <si>
    <t xml:space="preserve">Treasurer Equipment                     </t>
  </si>
  <si>
    <t>A-1325-032</t>
  </si>
  <si>
    <t xml:space="preserve">Treasurer Edmunds Software Charge                      </t>
  </si>
  <si>
    <t>A-1325-402</t>
  </si>
  <si>
    <t xml:space="preserve">Treasurer Travel and Conference         </t>
  </si>
  <si>
    <t>A-1325-404</t>
  </si>
  <si>
    <t xml:space="preserve">Treasurer Association Dues   </t>
  </si>
  <si>
    <t>A-1325-406</t>
  </si>
  <si>
    <t xml:space="preserve">Treasurer Computer Equipment and Services             </t>
  </si>
  <si>
    <t>A-1325-500</t>
  </si>
  <si>
    <t xml:space="preserve">Treasurer Bank Charges                  </t>
  </si>
  <si>
    <t>A-1325-600</t>
  </si>
  <si>
    <t>Treasurer Audit Expenditures</t>
  </si>
  <si>
    <t>A-1355-000</t>
  </si>
  <si>
    <t xml:space="preserve">Assessor Expenditures Category          </t>
  </si>
  <si>
    <t>A-1355-200</t>
  </si>
  <si>
    <t xml:space="preserve">Assessor Contract Services                  </t>
  </si>
  <si>
    <t>A-1410-000</t>
  </si>
  <si>
    <t xml:space="preserve">Clerk Expenditures Category             </t>
  </si>
  <si>
    <t>A-1410-010</t>
  </si>
  <si>
    <t xml:space="preserve">Clerk Salaries                          </t>
  </si>
  <si>
    <t>A-1410-031</t>
  </si>
  <si>
    <t xml:space="preserve">Clerk Equipment                         </t>
  </si>
  <si>
    <t>A-1410-401</t>
  </si>
  <si>
    <t xml:space="preserve">Clerk Printing and Supplies             </t>
  </si>
  <si>
    <t>A-1410-402</t>
  </si>
  <si>
    <t xml:space="preserve">Clerk Contract Services                 </t>
  </si>
  <si>
    <t>A-1410-404</t>
  </si>
  <si>
    <t xml:space="preserve">Clerk Travel and Conference             </t>
  </si>
  <si>
    <t>A-1410-405</t>
  </si>
  <si>
    <t xml:space="preserve">Clerk Computer Equipment and Services                 </t>
  </si>
  <si>
    <t>A-1410-406</t>
  </si>
  <si>
    <t xml:space="preserve">Clerk Advertising                       </t>
  </si>
  <si>
    <t>A-1410-407</t>
  </si>
  <si>
    <t xml:space="preserve">Clerk Equipment Rental                  </t>
  </si>
  <si>
    <t>A-1410-408</t>
  </si>
  <si>
    <t xml:space="preserve">Clerk Postage                           </t>
  </si>
  <si>
    <t>A-1410-409</t>
  </si>
  <si>
    <t xml:space="preserve">Clerk Grant Writer Fees                 </t>
  </si>
  <si>
    <t>A-1410-410</t>
  </si>
  <si>
    <t xml:space="preserve">Clerk Code Book Update                  </t>
  </si>
  <si>
    <t>A-1410-411</t>
  </si>
  <si>
    <t xml:space="preserve">Clerk Village Web Site                  </t>
  </si>
  <si>
    <t>A-1420-000</t>
  </si>
  <si>
    <t xml:space="preserve">Legal Expenditures Category             </t>
  </si>
  <si>
    <t>A-1420-010</t>
  </si>
  <si>
    <t xml:space="preserve">Legal Salaries                          </t>
  </si>
  <si>
    <t>A-1420-401</t>
  </si>
  <si>
    <t xml:space="preserve">Legal Travel and Conference             </t>
  </si>
  <si>
    <t>A-1420-402</t>
  </si>
  <si>
    <t xml:space="preserve">Legal Contract Services                 </t>
  </si>
  <si>
    <t>A-1420-403</t>
  </si>
  <si>
    <t xml:space="preserve">Legal Fees - Justice Court              </t>
  </si>
  <si>
    <t>A-1440-000</t>
  </si>
  <si>
    <t>Engineer Expenditures Category</t>
  </si>
  <si>
    <t xml:space="preserve">Engineer Contract Services              </t>
  </si>
  <si>
    <t>A-1450-000</t>
  </si>
  <si>
    <t xml:space="preserve">Election Expenditures Category          </t>
  </si>
  <si>
    <t>A-1450-040</t>
  </si>
  <si>
    <t xml:space="preserve">Election Contractual Services           </t>
  </si>
  <si>
    <t>A-1450-041</t>
  </si>
  <si>
    <t>Election Supplies</t>
  </si>
  <si>
    <t>A-1620-000</t>
  </si>
  <si>
    <t xml:space="preserve">Building Expenditures Category          </t>
  </si>
  <si>
    <t>A-1620-010</t>
  </si>
  <si>
    <t xml:space="preserve">Building Maintenance Salaries          </t>
  </si>
  <si>
    <t>A-1620-048</t>
  </si>
  <si>
    <t xml:space="preserve">Senior Center Utilities                 </t>
  </si>
  <si>
    <t>A-1620-049</t>
  </si>
  <si>
    <t xml:space="preserve">State Police Office Utilities           </t>
  </si>
  <si>
    <t>A-1620-110</t>
  </si>
  <si>
    <t xml:space="preserve">Office Cleaning Contract Services       </t>
  </si>
  <si>
    <t>A-1620-112</t>
  </si>
  <si>
    <t xml:space="preserve">Office Furniture                        </t>
  </si>
  <si>
    <t>A-1620-113</t>
  </si>
  <si>
    <t xml:space="preserve">Office Renovations                      </t>
  </si>
  <si>
    <t>A-1620-114</t>
  </si>
  <si>
    <t xml:space="preserve">Office Generator                        </t>
  </si>
  <si>
    <t>A-1620-403</t>
  </si>
  <si>
    <t xml:space="preserve">Office Telephone and Internet                        </t>
  </si>
  <si>
    <t>A-1620-404</t>
  </si>
  <si>
    <t xml:space="preserve">Office Heat and Electric                </t>
  </si>
  <si>
    <t>A-1620-405</t>
  </si>
  <si>
    <t xml:space="preserve">Office Building Maintenance             </t>
  </si>
  <si>
    <t>A-1620-406</t>
  </si>
  <si>
    <t xml:space="preserve">Office Supplies                         </t>
  </si>
  <si>
    <t>A-1620-410</t>
  </si>
  <si>
    <t xml:space="preserve">State Police Office Maintenance and Utilities         </t>
  </si>
  <si>
    <t>A-1620-480</t>
  </si>
  <si>
    <t xml:space="preserve">Senior Center Salaries                  </t>
  </si>
  <si>
    <t>A-1620-481</t>
  </si>
  <si>
    <t xml:space="preserve">Senior Center Maintenance and Supplies                  </t>
  </si>
  <si>
    <t>A-1620-482</t>
  </si>
  <si>
    <t xml:space="preserve">Senior Center Telephone Expenditures    </t>
  </si>
  <si>
    <t>A-1620-483</t>
  </si>
  <si>
    <t>Senior Center Cleaning Contract Services</t>
  </si>
  <si>
    <t>A-1640-000</t>
  </si>
  <si>
    <t xml:space="preserve">Central Garage Expenditures Category    </t>
  </si>
  <si>
    <t>A-1640-401</t>
  </si>
  <si>
    <t xml:space="preserve">Garage Maintenance                      </t>
  </si>
  <si>
    <t>A-1640-403</t>
  </si>
  <si>
    <t xml:space="preserve">Garage Heat and Electric                </t>
  </si>
  <si>
    <t>A-1640-405</t>
  </si>
  <si>
    <t xml:space="preserve">Garage Telephone and Internet  </t>
  </si>
  <si>
    <t>A-1910-000</t>
  </si>
  <si>
    <t xml:space="preserve">Unallocated Insurance Expenditures      </t>
  </si>
  <si>
    <t>A-1920-000</t>
  </si>
  <si>
    <t xml:space="preserve">Municipal Association Dues              </t>
  </si>
  <si>
    <t>A-1930-000</t>
  </si>
  <si>
    <t xml:space="preserve">General Fund Contingency                </t>
  </si>
  <si>
    <t>A-1940-000</t>
  </si>
  <si>
    <t xml:space="preserve">Judgements and Claims                   </t>
  </si>
  <si>
    <t>A-1950-001</t>
  </si>
  <si>
    <t>Real Estate Tax Expenditures</t>
  </si>
  <si>
    <t>A-3120-000</t>
  </si>
  <si>
    <t xml:space="preserve">Police Expenditures Category            </t>
  </si>
  <si>
    <t>A-3120-010</t>
  </si>
  <si>
    <t xml:space="preserve">Police Salaries                         </t>
  </si>
  <si>
    <t>A-3120-020</t>
  </si>
  <si>
    <t xml:space="preserve">Police Equipment                        </t>
  </si>
  <si>
    <t>A-3120-401</t>
  </si>
  <si>
    <t xml:space="preserve">Police Fuel - Gas                       </t>
  </si>
  <si>
    <t>A-3120-402</t>
  </si>
  <si>
    <t xml:space="preserve">Police Telephone and Internet                       </t>
  </si>
  <si>
    <t>A-3120-403</t>
  </si>
  <si>
    <t xml:space="preserve">Police Car Expenditures                 </t>
  </si>
  <si>
    <t>A-3120-404</t>
  </si>
  <si>
    <t xml:space="preserve">Police Supplies                         </t>
  </si>
  <si>
    <t>A-3120-405</t>
  </si>
  <si>
    <t xml:space="preserve">Police Uniforms                         </t>
  </si>
  <si>
    <t>A-3120-406</t>
  </si>
  <si>
    <t>Police Training Expenditures</t>
  </si>
  <si>
    <t>A-3120-407</t>
  </si>
  <si>
    <t xml:space="preserve">Police Heat and Electric                 </t>
  </si>
  <si>
    <t>A-3120-408</t>
  </si>
  <si>
    <t xml:space="preserve">Police Medical Expense                  </t>
  </si>
  <si>
    <t>A-3120-409</t>
  </si>
  <si>
    <t xml:space="preserve">Police Postage                          </t>
  </si>
  <si>
    <t>A-3120-410</t>
  </si>
  <si>
    <t xml:space="preserve">Police Station Maintenance              </t>
  </si>
  <si>
    <t>A-3120-411</t>
  </si>
  <si>
    <t xml:space="preserve">Police Computer Equipment and Services       </t>
  </si>
  <si>
    <t>A-3120-412</t>
  </si>
  <si>
    <t xml:space="preserve">Police Station Contract Cleaning        </t>
  </si>
  <si>
    <t>A-3120-413</t>
  </si>
  <si>
    <t xml:space="preserve">Police Cell Phone                       </t>
  </si>
  <si>
    <t>A-3120-414</t>
  </si>
  <si>
    <t xml:space="preserve">Police Drinking Water                   </t>
  </si>
  <si>
    <t>A-3120-415</t>
  </si>
  <si>
    <t xml:space="preserve">Police Security System Equipment and Services                 </t>
  </si>
  <si>
    <t>A-3120-416</t>
  </si>
  <si>
    <t xml:space="preserve">Police Accident Claims                  </t>
  </si>
  <si>
    <t>A-3620-000</t>
  </si>
  <si>
    <t xml:space="preserve">Fire Inspector Expenditures Category    </t>
  </si>
  <si>
    <t>A-3620-001</t>
  </si>
  <si>
    <t xml:space="preserve">Fire Inspector Salaries                 </t>
  </si>
  <si>
    <t>A-3620-003</t>
  </si>
  <si>
    <t xml:space="preserve">Fire Inspector School Expenditures               </t>
  </si>
  <si>
    <t>A-3630-000</t>
  </si>
  <si>
    <t>Building Department Expenditures Category</t>
  </si>
  <si>
    <t>A-3630-012</t>
  </si>
  <si>
    <t>Building Secretary Salaries (Included with clerk)</t>
  </si>
  <si>
    <t>A-3630-401</t>
  </si>
  <si>
    <t xml:space="preserve">Building Inspector Contract Services    </t>
  </si>
  <si>
    <t>A-3630-402</t>
  </si>
  <si>
    <t xml:space="preserve">Building Department Supplies             </t>
  </si>
  <si>
    <t>A-3630-403</t>
  </si>
  <si>
    <t>Building Department School Expenditures</t>
  </si>
  <si>
    <t>A-3630-404</t>
  </si>
  <si>
    <t xml:space="preserve">Building Department Travel and Conference              </t>
  </si>
  <si>
    <t>A-3630-405</t>
  </si>
  <si>
    <t>Building Department Cell Phone</t>
  </si>
  <si>
    <t>A-3630-406</t>
  </si>
  <si>
    <t xml:space="preserve">Building Dep Computer Equip and Services    </t>
  </si>
  <si>
    <t>A-3630-407</t>
  </si>
  <si>
    <t>Building Secretary Contract Services</t>
  </si>
  <si>
    <t>A-3630-408</t>
  </si>
  <si>
    <t>Building Department Postage</t>
  </si>
  <si>
    <t>A-3700-000</t>
  </si>
  <si>
    <t xml:space="preserve">Animal Control Contract Services        </t>
  </si>
  <si>
    <t>A-4010-000</t>
  </si>
  <si>
    <t xml:space="preserve">Public Health Registrar Expenditures </t>
  </si>
  <si>
    <t>A-5110-000</t>
  </si>
  <si>
    <t xml:space="preserve">Highway Expenditures Category           </t>
  </si>
  <si>
    <t>A-5110-001</t>
  </si>
  <si>
    <t xml:space="preserve">Highway Salaries                        </t>
  </si>
  <si>
    <t>A-5110-002</t>
  </si>
  <si>
    <t>Highway Salaries - Clerk</t>
  </si>
  <si>
    <t>A-5110-003</t>
  </si>
  <si>
    <t>Highway Salaries - Greenwood Lake</t>
  </si>
  <si>
    <t>A-5110-011</t>
  </si>
  <si>
    <t xml:space="preserve">Highway Oil and Chips Salaries          </t>
  </si>
  <si>
    <t>A-5110-014</t>
  </si>
  <si>
    <t xml:space="preserve">Highway Parking Lot Salaries            </t>
  </si>
  <si>
    <t>A-5110-015</t>
  </si>
  <si>
    <t xml:space="preserve">Highway Equipment                       </t>
  </si>
  <si>
    <t>A-5110-401</t>
  </si>
  <si>
    <t xml:space="preserve">Highway Equipment Maintenance           </t>
  </si>
  <si>
    <t>A-5110-402</t>
  </si>
  <si>
    <t xml:space="preserve">Highway Materials and Supplies          </t>
  </si>
  <si>
    <t>A-5110-403</t>
  </si>
  <si>
    <t xml:space="preserve">Highway Fuel - Diesel                   </t>
  </si>
  <si>
    <t>A-5110-404</t>
  </si>
  <si>
    <t xml:space="preserve">Highway Fuel - Gas                      </t>
  </si>
  <si>
    <t>A-5110-405</t>
  </si>
  <si>
    <t xml:space="preserve">Street Oiling Project Expenditures      </t>
  </si>
  <si>
    <t>A-5110-406</t>
  </si>
  <si>
    <t xml:space="preserve">Chips Project Expenditures              </t>
  </si>
  <si>
    <t>A-5110-407</t>
  </si>
  <si>
    <t xml:space="preserve">Highway Medical Expenditures            </t>
  </si>
  <si>
    <t>A-5110-409</t>
  </si>
  <si>
    <t xml:space="preserve">Highway Department Training             </t>
  </si>
  <si>
    <t>A-5110-410</t>
  </si>
  <si>
    <t xml:space="preserve">Highway Department Clothing Allowance  </t>
  </si>
  <si>
    <t>A-5110-411</t>
  </si>
  <si>
    <t xml:space="preserve">Highway Parking Lot Repairs             </t>
  </si>
  <si>
    <t>A-5110-412</t>
  </si>
  <si>
    <t xml:space="preserve">Highway Road Repairs                    </t>
  </si>
  <si>
    <t>A-5110-413</t>
  </si>
  <si>
    <t>Highway Street Sweeper</t>
  </si>
  <si>
    <t>A-5110-415</t>
  </si>
  <si>
    <t xml:space="preserve">Highway Security System                 </t>
  </si>
  <si>
    <t>A-5110-416</t>
  </si>
  <si>
    <t xml:space="preserve">Highway Computer Equipment and Services               </t>
  </si>
  <si>
    <t>A-5110-417</t>
  </si>
  <si>
    <t xml:space="preserve">Highway Fuel Tank Maintenance               </t>
  </si>
  <si>
    <t>A-5142-000</t>
  </si>
  <si>
    <t xml:space="preserve">Snow Removal Expenditures Category      </t>
  </si>
  <si>
    <t>A-5142-010</t>
  </si>
  <si>
    <t xml:space="preserve">Snow Removal Salaries                   </t>
  </si>
  <si>
    <t>A-5142-040</t>
  </si>
  <si>
    <t xml:space="preserve">Snow Removal Contract Services          </t>
  </si>
  <si>
    <t>A-5142-050</t>
  </si>
  <si>
    <t xml:space="preserve">Snow Removal Materials and Supplies     </t>
  </si>
  <si>
    <t>A-5142-051</t>
  </si>
  <si>
    <t>Snow Equipment Maintenance</t>
  </si>
  <si>
    <t>A-5142-060</t>
  </si>
  <si>
    <t xml:space="preserve">Snow Removal - Salt Barn Expenditures     </t>
  </si>
  <si>
    <t>A-5182-000</t>
  </si>
  <si>
    <t xml:space="preserve">Street Light Expenditures               </t>
  </si>
  <si>
    <t>A-6410-000</t>
  </si>
  <si>
    <t xml:space="preserve">Holiday Lights Expenditures </t>
  </si>
  <si>
    <t>A-7110-000</t>
  </si>
  <si>
    <t xml:space="preserve">Parks Expenditures Category             </t>
  </si>
  <si>
    <t>A-7110-010</t>
  </si>
  <si>
    <t>Parks Salaries - DPW</t>
  </si>
  <si>
    <t>A-7110-015</t>
  </si>
  <si>
    <t>Parks Salaries - Other</t>
  </si>
  <si>
    <t>A-7110-051</t>
  </si>
  <si>
    <t xml:space="preserve">Mapes and Seward Property Salaries      </t>
  </si>
  <si>
    <t>A-7110-300</t>
  </si>
  <si>
    <t xml:space="preserve">Parks Equipment and Supplies                       </t>
  </si>
  <si>
    <t>A-7110-350</t>
  </si>
  <si>
    <t xml:space="preserve">Parks Capital Improvements              </t>
  </si>
  <si>
    <t>A-7110-401</t>
  </si>
  <si>
    <t xml:space="preserve">Parks Telephone and Internet                         </t>
  </si>
  <si>
    <t>A-7110-402</t>
  </si>
  <si>
    <t xml:space="preserve">Parks Maintenance             </t>
  </si>
  <si>
    <t>A-7110-403</t>
  </si>
  <si>
    <t xml:space="preserve">Parks Electric                          </t>
  </si>
  <si>
    <t>A-7110-404</t>
  </si>
  <si>
    <t xml:space="preserve">Parks Contract Services                 </t>
  </si>
  <si>
    <t>A-7110-407</t>
  </si>
  <si>
    <t xml:space="preserve">Parks - Hempstead Pond Aerator          </t>
  </si>
  <si>
    <t>A-7110-408</t>
  </si>
  <si>
    <t xml:space="preserve">Parks - Glenmere Lake Park Electric     </t>
  </si>
  <si>
    <t>A-7110-503</t>
  </si>
  <si>
    <t xml:space="preserve">Mapes and Seward Property Utilities     </t>
  </si>
  <si>
    <t>A-7110-504</t>
  </si>
  <si>
    <t xml:space="preserve">Mapes and Seward Property Maintenance   </t>
  </si>
  <si>
    <t>A-7320-000</t>
  </si>
  <si>
    <t xml:space="preserve">Youth Recreation Expenditures Category  </t>
  </si>
  <si>
    <t>A-7320-010</t>
  </si>
  <si>
    <t xml:space="preserve">Youth Recreation Salaries               </t>
  </si>
  <si>
    <t>A-7320-402</t>
  </si>
  <si>
    <t>Youth Recreation Maintenance</t>
  </si>
  <si>
    <t>A-7320-404</t>
  </si>
  <si>
    <t xml:space="preserve">Youth Recreation Staff Development      </t>
  </si>
  <si>
    <t>A-7320-405</t>
  </si>
  <si>
    <t xml:space="preserve">Youth Recreation Entertainment          </t>
  </si>
  <si>
    <t>A-7320-406</t>
  </si>
  <si>
    <t xml:space="preserve">Youth Recreation Equipment and Supplies             </t>
  </si>
  <si>
    <t>A-7320-407</t>
  </si>
  <si>
    <t xml:space="preserve">Youth Recreation Rental Expenditures                   </t>
  </si>
  <si>
    <t>A-7550-000</t>
  </si>
  <si>
    <t xml:space="preserve">Special Events Expenditures Category </t>
  </si>
  <si>
    <t>A-7550-010</t>
  </si>
  <si>
    <t>Special Events Salaries</t>
  </si>
  <si>
    <t>A-7550-401</t>
  </si>
  <si>
    <t>Special Events Donations</t>
  </si>
  <si>
    <t>A-7550-402</t>
  </si>
  <si>
    <t>Special Events Other Expenditures</t>
  </si>
  <si>
    <t>A-7560-000</t>
  </si>
  <si>
    <t xml:space="preserve">Scout Projects Expenditures             </t>
  </si>
  <si>
    <t>A-8010-000</t>
  </si>
  <si>
    <t xml:space="preserve">Zoning Board Expenditures Category      </t>
  </si>
  <si>
    <t>A-8010-010</t>
  </si>
  <si>
    <t xml:space="preserve">Zoning Board Salaries                   </t>
  </si>
  <si>
    <t>A-8010-401</t>
  </si>
  <si>
    <t xml:space="preserve">Zoning Board Equipment and Supplies                   </t>
  </si>
  <si>
    <t>A-8010-402</t>
  </si>
  <si>
    <t xml:space="preserve">Zoning Board School Expenditures                </t>
  </si>
  <si>
    <t>A-8010-403</t>
  </si>
  <si>
    <t xml:space="preserve">Zoning Board Postage                    </t>
  </si>
  <si>
    <t>A-8010-405</t>
  </si>
  <si>
    <t xml:space="preserve">Zoning Board Advertising                    </t>
  </si>
  <si>
    <t>A-8020-000</t>
  </si>
  <si>
    <t xml:space="preserve">Planning Board Expenditures Category    </t>
  </si>
  <si>
    <t>A-8020-010</t>
  </si>
  <si>
    <t xml:space="preserve">Planning Board Salaries                 </t>
  </si>
  <si>
    <t>A-8020-100</t>
  </si>
  <si>
    <t>Comprehensive Contract Services</t>
  </si>
  <si>
    <t>A-8020-401</t>
  </si>
  <si>
    <t xml:space="preserve">Planning Board Equipment and Supplies                 </t>
  </si>
  <si>
    <t>A-8020-402</t>
  </si>
  <si>
    <t xml:space="preserve">Planning Board School Expenditures               </t>
  </si>
  <si>
    <t>A-8020-403</t>
  </si>
  <si>
    <t xml:space="preserve">Planning Board Postage                  </t>
  </si>
  <si>
    <t>A-8020-404</t>
  </si>
  <si>
    <t xml:space="preserve">Planning Board Computer Equip and Services                </t>
  </si>
  <si>
    <t>A-8020-405</t>
  </si>
  <si>
    <t>Planning Board Advertising</t>
  </si>
  <si>
    <t>A-8020-406</t>
  </si>
  <si>
    <t>Planning Board Telephone and Internet</t>
  </si>
  <si>
    <t>A-8160-000</t>
  </si>
  <si>
    <t xml:space="preserve">Sanitation Expenditures Category        </t>
  </si>
  <si>
    <t>A-8160-010</t>
  </si>
  <si>
    <t xml:space="preserve">Sanitation Salaries                     </t>
  </si>
  <si>
    <t>A-8160-401</t>
  </si>
  <si>
    <t xml:space="preserve">Sanitation Supplies                     </t>
  </si>
  <si>
    <t>A-8160-402</t>
  </si>
  <si>
    <t xml:space="preserve">Sanitation Fuel - Diesel                </t>
  </si>
  <si>
    <t>A-8160-403</t>
  </si>
  <si>
    <t xml:space="preserve">Sanitation Equipment Maintenance      </t>
  </si>
  <si>
    <t>A-8160-404</t>
  </si>
  <si>
    <t xml:space="preserve">Sanitation Landfill Charges             </t>
  </si>
  <si>
    <t>A-8160-405</t>
  </si>
  <si>
    <t xml:space="preserve">Sanitation Equipment                    </t>
  </si>
  <si>
    <t>A-8160-406</t>
  </si>
  <si>
    <t xml:space="preserve">Flood and Erosion Control               </t>
  </si>
  <si>
    <t>A-8170-100</t>
  </si>
  <si>
    <t xml:space="preserve">Tree Maintenance Expenditures           </t>
  </si>
  <si>
    <t>A-9010-000</t>
  </si>
  <si>
    <t xml:space="preserve">Benefits Expenditures Category          </t>
  </si>
  <si>
    <t>A-9010-020</t>
  </si>
  <si>
    <t xml:space="preserve">Employee State Retirement Contributions </t>
  </si>
  <si>
    <t>A-9010-025</t>
  </si>
  <si>
    <t xml:space="preserve">Police Retirement Contributions                      </t>
  </si>
  <si>
    <t>A-9010-050</t>
  </si>
  <si>
    <t xml:space="preserve">Employer FICA and Medicare Expenditures </t>
  </si>
  <si>
    <t>A-9040-000</t>
  </si>
  <si>
    <t xml:space="preserve">Workmens Compensation Expenditures      </t>
  </si>
  <si>
    <t>A-9050-000</t>
  </si>
  <si>
    <t xml:space="preserve">Unemployment Insurance Expenditures     </t>
  </si>
  <si>
    <t>A-9060-000</t>
  </si>
  <si>
    <t xml:space="preserve">Medical Insurance Expenditures          </t>
  </si>
  <si>
    <t>A-9060-001</t>
  </si>
  <si>
    <t xml:space="preserve">Medical Insurance Buyout                </t>
  </si>
  <si>
    <t>A-9060-010</t>
  </si>
  <si>
    <t xml:space="preserve">Disability Insurance Expenditures       </t>
  </si>
  <si>
    <t>A-9070-000</t>
  </si>
  <si>
    <t xml:space="preserve">Employee Identity Protection            </t>
  </si>
  <si>
    <t>A-9198-000</t>
  </si>
  <si>
    <t xml:space="preserve">Employer MTA Tax Expenditures           </t>
  </si>
  <si>
    <t>A-9502-000</t>
  </si>
  <si>
    <t xml:space="preserve">Transfer to Capital Equipment Reserve   </t>
  </si>
  <si>
    <t>A-9720-016</t>
  </si>
  <si>
    <t>Bond Principal - Sanitation Truck</t>
  </si>
  <si>
    <t>A-9720-017</t>
  </si>
  <si>
    <t>Bond Interest - Sanitation Truck</t>
  </si>
  <si>
    <t>Bond Glenmere Preserve P&amp;I</t>
  </si>
  <si>
    <t>A-9951-001</t>
  </si>
  <si>
    <t xml:space="preserve">Transfer to Capital Fund                </t>
  </si>
  <si>
    <t xml:space="preserve">                                  Total General Fund Expenditures</t>
  </si>
  <si>
    <t>Water Fund Expenditures</t>
  </si>
  <si>
    <t>F-8310-000</t>
  </si>
  <si>
    <t xml:space="preserve">Administrative Expenditures Category    </t>
  </si>
  <si>
    <t>F-8310-011</t>
  </si>
  <si>
    <t>F-8310-012</t>
  </si>
  <si>
    <t>F-8310-013</t>
  </si>
  <si>
    <t xml:space="preserve">Building Inspector Salaries             </t>
  </si>
  <si>
    <t>F-8310-042</t>
  </si>
  <si>
    <t xml:space="preserve">Association Dues                        </t>
  </si>
  <si>
    <t>F-8310-046</t>
  </si>
  <si>
    <t xml:space="preserve">Training and Conference Expenditures    </t>
  </si>
  <si>
    <t>F-8310-047</t>
  </si>
  <si>
    <t xml:space="preserve">Postage                                 </t>
  </si>
  <si>
    <t>F-8310-049</t>
  </si>
  <si>
    <t xml:space="preserve">Capital Plant Equipment                               </t>
  </si>
  <si>
    <t>F-8310-141</t>
  </si>
  <si>
    <t xml:space="preserve">Office Computer Equipment and Services </t>
  </si>
  <si>
    <t>F-8310-144</t>
  </si>
  <si>
    <t xml:space="preserve">Office Equipment and Supplies                         </t>
  </si>
  <si>
    <t>F-8310-145</t>
  </si>
  <si>
    <t xml:space="preserve">Office Renovations and Repairs          </t>
  </si>
  <si>
    <t>F-8310-480</t>
  </si>
  <si>
    <t xml:space="preserve">Bank Charges                            </t>
  </si>
  <si>
    <t>F-8330-000</t>
  </si>
  <si>
    <t xml:space="preserve">Purification Expenditures Category      </t>
  </si>
  <si>
    <t>F-8330-010</t>
  </si>
  <si>
    <t xml:space="preserve">Plant Operator Salaries                 </t>
  </si>
  <si>
    <t>F-8330-014</t>
  </si>
  <si>
    <t xml:space="preserve">Glenmere Lake Water Aeration            </t>
  </si>
  <si>
    <t>F-8330-040</t>
  </si>
  <si>
    <t xml:space="preserve">Capital Plant Equipment                     </t>
  </si>
  <si>
    <t>F-8330-041</t>
  </si>
  <si>
    <t xml:space="preserve">Plant Chemicals                         </t>
  </si>
  <si>
    <t>F-8330-042</t>
  </si>
  <si>
    <t xml:space="preserve">Plant Operator Contract Services                 </t>
  </si>
  <si>
    <t>F-8330-043</t>
  </si>
  <si>
    <t xml:space="preserve">Plant Heat and Electric                          </t>
  </si>
  <si>
    <t>F-8330-044</t>
  </si>
  <si>
    <t xml:space="preserve">Plant Telephone and Internet                        </t>
  </si>
  <si>
    <t>F-8330-045</t>
  </si>
  <si>
    <t xml:space="preserve">Plant Equipment and Supplies                          </t>
  </si>
  <si>
    <t>F-8330-047</t>
  </si>
  <si>
    <t xml:space="preserve">Plant Testing                           </t>
  </si>
  <si>
    <t>F-8330-048</t>
  </si>
  <si>
    <t xml:space="preserve">Plant Operator Training                 </t>
  </si>
  <si>
    <t>F-8330-049</t>
  </si>
  <si>
    <t xml:space="preserve">Plant Office Supplies                   </t>
  </si>
  <si>
    <t>F-8330-050</t>
  </si>
  <si>
    <t>Water Plant Professional Fees</t>
  </si>
  <si>
    <t>F-8330-409</t>
  </si>
  <si>
    <t xml:space="preserve">Sludge Removal Fees                     </t>
  </si>
  <si>
    <t>F-8330-410</t>
  </si>
  <si>
    <t xml:space="preserve">Plant Vehicle Maintenance </t>
  </si>
  <si>
    <t>F-8330-411</t>
  </si>
  <si>
    <t xml:space="preserve">Plant Vehicle Fuel - Gas                      </t>
  </si>
  <si>
    <t>F-8330-412</t>
  </si>
  <si>
    <t xml:space="preserve">Plant Maintenance and Repairs                </t>
  </si>
  <si>
    <t>F-8330-415</t>
  </si>
  <si>
    <t xml:space="preserve">Plant Clothing Allowance                      </t>
  </si>
  <si>
    <t>F-8330-424</t>
  </si>
  <si>
    <t xml:space="preserve">Glenmere Lake Dam Repair                </t>
  </si>
  <si>
    <t>F-8330-425</t>
  </si>
  <si>
    <t xml:space="preserve">Glenmere Dam Engineering                </t>
  </si>
  <si>
    <t>F-8330-426</t>
  </si>
  <si>
    <t xml:space="preserve">Glenmere Lake Permits                   </t>
  </si>
  <si>
    <t>F-8330-431</t>
  </si>
  <si>
    <t xml:space="preserve">Glenmere Lake Aeration Electric                       </t>
  </si>
  <si>
    <t>F-8340-000</t>
  </si>
  <si>
    <t xml:space="preserve">Transportation and Distribution Exp Category </t>
  </si>
  <si>
    <t>F-8340-010</t>
  </si>
  <si>
    <t xml:space="preserve">Water Laborer Salaries                  </t>
  </si>
  <si>
    <t>F-8340-020</t>
  </si>
  <si>
    <t>Water Laborer Salaries - Meter Installer</t>
  </si>
  <si>
    <t>F-8340-040</t>
  </si>
  <si>
    <t xml:space="preserve">Distribution Equipment                  </t>
  </si>
  <si>
    <t>F-8340-041</t>
  </si>
  <si>
    <t>Distribution Maintenance and Repairs</t>
  </si>
  <si>
    <t>F-8340-043</t>
  </si>
  <si>
    <t xml:space="preserve">Distribution Supplies                   </t>
  </si>
  <si>
    <t>F-8340-044</t>
  </si>
  <si>
    <t xml:space="preserve">Distribution Vehicle Expense            </t>
  </si>
  <si>
    <t>F-8340-045</t>
  </si>
  <si>
    <t xml:space="preserve">Distribution Heat and Electric                   </t>
  </si>
  <si>
    <t>F-8340-047</t>
  </si>
  <si>
    <t xml:space="preserve">Distribution Telephone and Internet                 </t>
  </si>
  <si>
    <t>F-8340-441</t>
  </si>
  <si>
    <t xml:space="preserve">Distribution Vehicle Fuel - Diesel   </t>
  </si>
  <si>
    <t>F-8340-444</t>
  </si>
  <si>
    <t xml:space="preserve">Distribution Training and Conferences   </t>
  </si>
  <si>
    <t>F-8340-445</t>
  </si>
  <si>
    <t xml:space="preserve">Distribution Advertisement              </t>
  </si>
  <si>
    <t>F-8340-451</t>
  </si>
  <si>
    <t xml:space="preserve">Distribution Mapping                    </t>
  </si>
  <si>
    <t>F-9000-000</t>
  </si>
  <si>
    <t>F-9020-000</t>
  </si>
  <si>
    <t>F-9030-000</t>
  </si>
  <si>
    <t>F-9060-000</t>
  </si>
  <si>
    <t>F-9060-001</t>
  </si>
  <si>
    <t>F-9501-000</t>
  </si>
  <si>
    <t xml:space="preserve">Transfer to Capital Projects            </t>
  </si>
  <si>
    <t>F-9502-000</t>
  </si>
  <si>
    <t>F-9720-016</t>
  </si>
  <si>
    <t xml:space="preserve">Debt Principal                          </t>
  </si>
  <si>
    <t>F-9720-017</t>
  </si>
  <si>
    <t xml:space="preserve">Debt Interest                           </t>
  </si>
  <si>
    <t>F-1930-000</t>
  </si>
  <si>
    <t>Water Department Contingency</t>
  </si>
  <si>
    <t xml:space="preserve">                                     Total Water Fund Expenditures</t>
  </si>
  <si>
    <t>Sewer Fund Expenditures</t>
  </si>
  <si>
    <t>G-8110-000</t>
  </si>
  <si>
    <t>G-8110-001</t>
  </si>
  <si>
    <t>G-8110-004</t>
  </si>
  <si>
    <t xml:space="preserve">Sewer Permits                           </t>
  </si>
  <si>
    <t>G-8110-012</t>
  </si>
  <si>
    <t>G-8110-013</t>
  </si>
  <si>
    <t>G-8110-041</t>
  </si>
  <si>
    <t>G-8110-043</t>
  </si>
  <si>
    <t>G-8110-044</t>
  </si>
  <si>
    <t xml:space="preserve">Mass Mailing Expenditures               </t>
  </si>
  <si>
    <t>G-8110-045</t>
  </si>
  <si>
    <t xml:space="preserve">Office Renovations and Repairs                      </t>
  </si>
  <si>
    <t>G-8110-046</t>
  </si>
  <si>
    <t xml:space="preserve">Office Computer Equipment and Services            </t>
  </si>
  <si>
    <t>G-8110-047</t>
  </si>
  <si>
    <t>G-8110-048</t>
  </si>
  <si>
    <t xml:space="preserve">Office Equipment                        </t>
  </si>
  <si>
    <t>G-8110-049</t>
  </si>
  <si>
    <t xml:space="preserve">Advertising                             </t>
  </si>
  <si>
    <t>G-8120-000</t>
  </si>
  <si>
    <t xml:space="preserve">Sewer Line and Pump Station Exp Category     </t>
  </si>
  <si>
    <t>G-8120-001</t>
  </si>
  <si>
    <t xml:space="preserve">Sewer Line Salaries                     </t>
  </si>
  <si>
    <t>G-8120-002</t>
  </si>
  <si>
    <t xml:space="preserve">Sewer Line Equipment and Supplies                    </t>
  </si>
  <si>
    <t>G-8120-041</t>
  </si>
  <si>
    <t xml:space="preserve">Pump Station Electric                   </t>
  </si>
  <si>
    <t>G-8120-042</t>
  </si>
  <si>
    <t xml:space="preserve">Pump Station Repairs                    </t>
  </si>
  <si>
    <t>G-8120-043</t>
  </si>
  <si>
    <t xml:space="preserve">Sewer Line Repairs                      </t>
  </si>
  <si>
    <t>G-8120-044</t>
  </si>
  <si>
    <t xml:space="preserve">Sewer Line Inspections                  </t>
  </si>
  <si>
    <t>G-8120-045</t>
  </si>
  <si>
    <t xml:space="preserve">Sewer Line Fuel - Gas                   </t>
  </si>
  <si>
    <t>G-8120-050</t>
  </si>
  <si>
    <t xml:space="preserve">Sewer Line Fuel - Diesel        </t>
  </si>
  <si>
    <t>G-8130-000</t>
  </si>
  <si>
    <t xml:space="preserve">Sewer Plant Expenditures Category       </t>
  </si>
  <si>
    <t>G-8130-040</t>
  </si>
  <si>
    <t>Plant Operator Contract Services</t>
  </si>
  <si>
    <t>G-8130-041</t>
  </si>
  <si>
    <t xml:space="preserve">Sewer Plant Heat and Electric                    </t>
  </si>
  <si>
    <t>G-8130-042</t>
  </si>
  <si>
    <t xml:space="preserve">Sewer Plant Sludge Removal              </t>
  </si>
  <si>
    <t>G-8130-043</t>
  </si>
  <si>
    <t>Capital Plant Equipment</t>
  </si>
  <si>
    <t>G-8130-044</t>
  </si>
  <si>
    <t xml:space="preserve">Sewer Plant Telephone and Internet                  </t>
  </si>
  <si>
    <t>G-8130-045</t>
  </si>
  <si>
    <t xml:space="preserve">Sewer Plant Chemicals                   </t>
  </si>
  <si>
    <t>G-8130-046</t>
  </si>
  <si>
    <t xml:space="preserve">Sewer Plant Repairs                     </t>
  </si>
  <si>
    <t>G-8130-047</t>
  </si>
  <si>
    <t xml:space="preserve">Sewer Plant Professional Fees           </t>
  </si>
  <si>
    <t>G-8130-048</t>
  </si>
  <si>
    <t xml:space="preserve">Sewer Plant Equipment and Supplies                    </t>
  </si>
  <si>
    <t>G-8130-049</t>
  </si>
  <si>
    <t xml:space="preserve">Sewer Plant Computer Equipment and Services                 </t>
  </si>
  <si>
    <t>G-9000-000</t>
  </si>
  <si>
    <t>G-9020-000</t>
  </si>
  <si>
    <t>G-9030-000</t>
  </si>
  <si>
    <t>G-9060-000</t>
  </si>
  <si>
    <t>G-9060-001</t>
  </si>
  <si>
    <t>G-9910-000</t>
  </si>
  <si>
    <t xml:space="preserve">Transfer to Repair Reserve              </t>
  </si>
  <si>
    <t>G-9950-001</t>
  </si>
  <si>
    <t xml:space="preserve">Transfer to Sewer Capital Reserve       </t>
  </si>
  <si>
    <t>G-9950-002</t>
  </si>
  <si>
    <t xml:space="preserve">Sewer Capital Improvements              </t>
  </si>
  <si>
    <t>G-1930-000</t>
  </si>
  <si>
    <t>Sewer Department Contingency</t>
  </si>
  <si>
    <t xml:space="preserve">                                     Total Sewer Fund Expenditures</t>
  </si>
  <si>
    <t>Capital Fund Expenditures</t>
  </si>
  <si>
    <t>H-1621-000</t>
  </si>
  <si>
    <t>Capital Fund Expenditures Category</t>
  </si>
  <si>
    <t>H-1621-001</t>
  </si>
  <si>
    <t>Water Plant Design and Construction</t>
  </si>
  <si>
    <t>H-1621-002</t>
  </si>
  <si>
    <t xml:space="preserve">Mapes House Expenditures                </t>
  </si>
  <si>
    <t>H-1621-003</t>
  </si>
  <si>
    <t>Sewer Plant Disinfection System</t>
  </si>
  <si>
    <t>H-1621-004</t>
  </si>
  <si>
    <t xml:space="preserve">Highview Avenue Water Main              </t>
  </si>
  <si>
    <t>H-1621-005</t>
  </si>
  <si>
    <t>Scanlon Avenue Water Replacement</t>
  </si>
  <si>
    <t>H-1621-006</t>
  </si>
  <si>
    <t xml:space="preserve">Randall Street Water Main Replacement   </t>
  </si>
  <si>
    <t>H-1621-007</t>
  </si>
  <si>
    <t>Sewer Line Replacement</t>
  </si>
  <si>
    <t>H-1621-008</t>
  </si>
  <si>
    <t>Glenmere Preserve Purchase</t>
  </si>
  <si>
    <t>H-1621-009</t>
  </si>
  <si>
    <t>Well Exploration and Construction</t>
  </si>
  <si>
    <t>H-9030-000</t>
  </si>
  <si>
    <t xml:space="preserve">                                    Total Capital Fund Expenditures</t>
  </si>
  <si>
    <t>General Fund Revenues</t>
  </si>
  <si>
    <t>2025 Budget</t>
  </si>
  <si>
    <t xml:space="preserve">Real Estate Taxes                       </t>
  </si>
  <si>
    <t xml:space="preserve">Real Estate Taxes - Pilots              </t>
  </si>
  <si>
    <t xml:space="preserve">Late Payment Penalties                  </t>
  </si>
  <si>
    <t xml:space="preserve">Orange County Sales Tax Aid             </t>
  </si>
  <si>
    <t xml:space="preserve">Gross Receipts Tax                      </t>
  </si>
  <si>
    <t xml:space="preserve">Franchise Tax                           </t>
  </si>
  <si>
    <t xml:space="preserve">Clerk Fees                              </t>
  </si>
  <si>
    <t xml:space="preserve">Police Fees                             </t>
  </si>
  <si>
    <t xml:space="preserve">Safety Inspection Fees                  </t>
  </si>
  <si>
    <t xml:space="preserve">Youth Recreation Fees       </t>
  </si>
  <si>
    <t>Summer Basketball</t>
  </si>
  <si>
    <t xml:space="preserve">Zoning Fees                             </t>
  </si>
  <si>
    <t xml:space="preserve">Planning Fees                           </t>
  </si>
  <si>
    <t xml:space="preserve">Public Safety Services - Other Govts    </t>
  </si>
  <si>
    <t>Contract terminated</t>
  </si>
  <si>
    <t>Public Safety Services Reimbursement</t>
  </si>
  <si>
    <t xml:space="preserve">Property Maintenance Fees                       </t>
  </si>
  <si>
    <t>Snow Agreemnt Warwick</t>
  </si>
  <si>
    <t xml:space="preserve">Interest Income - General Fund          </t>
  </si>
  <si>
    <t>Lower Int. rates</t>
  </si>
  <si>
    <t xml:space="preserve">Interest Income - GF Equipment Reserve  </t>
  </si>
  <si>
    <t xml:space="preserve">Library Rent                            </t>
  </si>
  <si>
    <t xml:space="preserve">Cell Tower Rent                         </t>
  </si>
  <si>
    <t>Greenwood Lake Use of Sanitation Truck</t>
  </si>
  <si>
    <t>$3,000 a month 8 months ?</t>
  </si>
  <si>
    <t xml:space="preserve">Permits                                 </t>
  </si>
  <si>
    <t xml:space="preserve">Justice Court Fines and Fees            </t>
  </si>
  <si>
    <t>Other Fines and Violation Fees</t>
  </si>
  <si>
    <t xml:space="preserve">Miscellaneous Other Income              </t>
  </si>
  <si>
    <t xml:space="preserve">Parks Usage Fees                        </t>
  </si>
  <si>
    <t>Sales of Equipment</t>
  </si>
  <si>
    <t xml:space="preserve">Insurance Recoveries                    </t>
  </si>
  <si>
    <t>Grants from Local Governments</t>
  </si>
  <si>
    <t>DASNY Grant</t>
  </si>
  <si>
    <t>ARPA Funds</t>
  </si>
  <si>
    <t xml:space="preserve">Revenue Sharing - AIM                   </t>
  </si>
  <si>
    <t xml:space="preserve">Special Municipal Aid                   </t>
  </si>
  <si>
    <t xml:space="preserve">Mortgage Tax Aid                        </t>
  </si>
  <si>
    <t>Nov &amp; May</t>
  </si>
  <si>
    <t xml:space="preserve">State Aid - Per Capita Aid              </t>
  </si>
  <si>
    <t xml:space="preserve">County DWI/DUI Aid                      </t>
  </si>
  <si>
    <t xml:space="preserve">State Aid - Youth Recreation            </t>
  </si>
  <si>
    <t>Orange County</t>
  </si>
  <si>
    <t xml:space="preserve">Chips Aid                               </t>
  </si>
  <si>
    <t>?</t>
  </si>
  <si>
    <t xml:space="preserve">Town of Warwick - Youth Recreation Aid  </t>
  </si>
  <si>
    <t>State Grant - Glenmere Purchase</t>
  </si>
  <si>
    <t xml:space="preserve">State Grant - Parking Lot               </t>
  </si>
  <si>
    <t>Serial Bonds</t>
  </si>
  <si>
    <t xml:space="preserve">Appropriated Fund Balance               </t>
  </si>
  <si>
    <t>Use Contin Exp, bal to Res</t>
  </si>
  <si>
    <t>To cover tax reducion/stable</t>
  </si>
  <si>
    <t xml:space="preserve">                                Total General Fund Revenues</t>
  </si>
  <si>
    <t>Water Fund Revenues</t>
  </si>
  <si>
    <t xml:space="preserve">Metered Water Billings                  </t>
  </si>
  <si>
    <t xml:space="preserve">Unmetered Water Billings                </t>
  </si>
  <si>
    <t xml:space="preserve">Sales to Other Governments              </t>
  </si>
  <si>
    <t xml:space="preserve">Water Service Charges                   </t>
  </si>
  <si>
    <t>Metered Water Billings - County Jail</t>
  </si>
  <si>
    <t xml:space="preserve">Interest Income - Water Fund            </t>
  </si>
  <si>
    <t xml:space="preserve">Interest Income - WF Capital Reserve    </t>
  </si>
  <si>
    <t xml:space="preserve">Water Overpayments                      </t>
  </si>
  <si>
    <t>Muhlrad Sprinklers</t>
  </si>
  <si>
    <t>Water Capital ARPA Funds</t>
  </si>
  <si>
    <t xml:space="preserve">                                   Total Water Fund Revenues</t>
  </si>
  <si>
    <t>Sewer Fund Revenues</t>
  </si>
  <si>
    <t xml:space="preserve">Sewer Billings                          </t>
  </si>
  <si>
    <t>143,500 a qtr + 35,000 School</t>
  </si>
  <si>
    <t xml:space="preserve">Sewer Service Charges                   </t>
  </si>
  <si>
    <t xml:space="preserve">Sewer Billings - County Jail            </t>
  </si>
  <si>
    <t>(33,215 a qtr)</t>
  </si>
  <si>
    <t xml:space="preserve">Interest Income - Sewer Fund            </t>
  </si>
  <si>
    <t xml:space="preserve">Interest Income - SF Repair Reserve     </t>
  </si>
  <si>
    <t xml:space="preserve">Interest Income - SF Capital Reserve    </t>
  </si>
  <si>
    <t>WIIA Grant UV Final</t>
  </si>
  <si>
    <t xml:space="preserve">Sewer Overpayments                      </t>
  </si>
  <si>
    <t xml:space="preserve">Sewer Capital Reserve Charge            </t>
  </si>
  <si>
    <t>Sewer Capital ARPA Funds</t>
  </si>
  <si>
    <t>ARPA allocated to Sewer</t>
  </si>
  <si>
    <t xml:space="preserve">                                   Total Sewer Fund Revenues</t>
  </si>
  <si>
    <t>Capital Fund Revenues</t>
  </si>
  <si>
    <t xml:space="preserve">Interest Income - Bank Money Market     </t>
  </si>
  <si>
    <t>NYS WIIA Grant - Water Plant</t>
  </si>
  <si>
    <t>Grant &amp; Short term loan</t>
  </si>
  <si>
    <t>NYS DEC WQIP Grant - Sewer Plant</t>
  </si>
  <si>
    <t>NYS WIIA Grant - Sewer Plant</t>
  </si>
  <si>
    <t xml:space="preserve">Interest Income - Sewer Plant Expansion </t>
  </si>
  <si>
    <t xml:space="preserve">Interest Income - Bank Checking         </t>
  </si>
  <si>
    <t>Glenmere Preserve Purchase Bond</t>
  </si>
  <si>
    <t>Scanlon Ave Water Grant</t>
  </si>
  <si>
    <t xml:space="preserve">                                  Total Capital Fund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</si>
</sst>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  <family val="1"/>
    </font>
    <font>
      <u/>
      <sz val="12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2" fontId="4" fillId="2" borderId="0" xfId="0" applyNumberFormat="1" applyFont="1" applyFill="1" applyAlignment="1" applyProtection="1">
      <alignment horizontal="center" wrapText="1"/>
      <protection locked="0"/>
    </xf>
    <xf numFmtId="2" fontId="4" fillId="3" borderId="1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/>
    <xf numFmtId="0" fontId="4" fillId="0" borderId="0" xfId="0" applyFont="1" applyProtection="1"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43" fontId="5" fillId="0" borderId="2" xfId="1" applyFont="1" applyBorder="1" applyAlignment="1">
      <alignment horizontal="center"/>
    </xf>
    <xf numFmtId="0" fontId="5" fillId="0" borderId="0" xfId="0" applyFont="1" applyProtection="1">
      <protection locked="0"/>
    </xf>
    <xf numFmtId="40" fontId="5" fillId="0" borderId="0" xfId="0" applyNumberFormat="1" applyFont="1" applyAlignment="1" applyProtection="1">
      <alignment horizontal="right"/>
      <protection locked="0"/>
    </xf>
    <xf numFmtId="43" fontId="5" fillId="0" borderId="2" xfId="1" applyFont="1" applyFill="1" applyBorder="1" applyAlignment="1">
      <alignment horizontal="center"/>
    </xf>
    <xf numFmtId="0" fontId="4" fillId="2" borderId="0" xfId="0" applyFont="1" applyFill="1" applyProtection="1">
      <protection locked="0"/>
    </xf>
    <xf numFmtId="40" fontId="4" fillId="2" borderId="0" xfId="0" applyNumberFormat="1" applyFont="1" applyFill="1" applyAlignment="1" applyProtection="1">
      <alignment horizontal="right"/>
      <protection locked="0"/>
    </xf>
    <xf numFmtId="40" fontId="4" fillId="2" borderId="2" xfId="0" applyNumberFormat="1" applyFont="1" applyFill="1" applyBorder="1" applyAlignment="1" applyProtection="1">
      <alignment horizontal="right"/>
      <protection locked="0"/>
    </xf>
    <xf numFmtId="40" fontId="5" fillId="0" borderId="0" xfId="0" applyNumberFormat="1" applyFont="1" applyAlignment="1">
      <alignment horizontal="right"/>
    </xf>
    <xf numFmtId="43" fontId="5" fillId="3" borderId="2" xfId="1" applyFont="1" applyFill="1" applyBorder="1" applyAlignment="1">
      <alignment horizontal="center"/>
    </xf>
    <xf numFmtId="43" fontId="5" fillId="4" borderId="2" xfId="1" applyFont="1" applyFill="1" applyBorder="1" applyAlignment="1">
      <alignment horizontal="center"/>
    </xf>
    <xf numFmtId="40" fontId="5" fillId="5" borderId="0" xfId="0" applyNumberFormat="1" applyFont="1" applyFill="1" applyAlignment="1" applyProtection="1">
      <alignment horizontal="right"/>
      <protection locked="0"/>
    </xf>
    <xf numFmtId="43" fontId="4" fillId="0" borderId="2" xfId="1" applyFont="1" applyBorder="1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40" fontId="4" fillId="0" borderId="0" xfId="0" applyNumberFormat="1" applyFont="1" applyAlignment="1" applyProtection="1">
      <alignment horizontal="right"/>
      <protection locked="0"/>
    </xf>
    <xf numFmtId="40" fontId="4" fillId="0" borderId="3" xfId="0" applyNumberFormat="1" applyFont="1" applyBorder="1" applyAlignment="1" applyProtection="1">
      <alignment horizontal="right"/>
      <protection locked="0"/>
    </xf>
    <xf numFmtId="43" fontId="5" fillId="0" borderId="0" xfId="1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40" fontId="5" fillId="0" borderId="0" xfId="0" applyNumberFormat="1" applyFont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40" fontId="5" fillId="3" borderId="0" xfId="0" applyNumberFormat="1" applyFont="1" applyFill="1" applyAlignment="1" applyProtection="1">
      <alignment horizontal="right"/>
      <protection locked="0"/>
    </xf>
    <xf numFmtId="40" fontId="5" fillId="0" borderId="2" xfId="0" applyNumberFormat="1" applyFont="1" applyBorder="1" applyAlignment="1" applyProtection="1">
      <alignment horizontal="right"/>
      <protection locked="0"/>
    </xf>
    <xf numFmtId="40" fontId="5" fillId="3" borderId="2" xfId="0" applyNumberFormat="1" applyFont="1" applyFill="1" applyBorder="1" applyAlignment="1" applyProtection="1">
      <alignment horizontal="right"/>
      <protection locked="0"/>
    </xf>
    <xf numFmtId="40" fontId="4" fillId="0" borderId="0" xfId="0" applyNumberFormat="1" applyFont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 wrapText="1"/>
      <protection locked="0"/>
    </xf>
    <xf numFmtId="0" fontId="8" fillId="0" borderId="0" xfId="0" applyFont="1"/>
    <xf numFmtId="0" fontId="8" fillId="0" borderId="0" xfId="0" quotePrefix="1" applyFont="1"/>
    <xf numFmtId="40" fontId="5" fillId="6" borderId="0" xfId="0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40" fontId="5" fillId="3" borderId="0" xfId="0" applyNumberFormat="1" applyFont="1" applyFill="1" applyAlignment="1">
      <alignment horizontal="right"/>
    </xf>
    <xf numFmtId="40" fontId="9" fillId="0" borderId="0" xfId="0" applyNumberFormat="1" applyFont="1" applyAlignment="1" applyProtection="1">
      <alignment horizontal="right"/>
      <protection locked="0"/>
    </xf>
    <xf numFmtId="40" fontId="9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 applyProtection="1">
      <alignment horizontal="right"/>
      <protection locked="0"/>
    </xf>
    <xf numFmtId="0" fontId="8" fillId="0" borderId="0" xfId="0" quotePrefix="1" applyFont="1" applyAlignment="1">
      <alignment horizontal="center"/>
    </xf>
    <xf numFmtId="40" fontId="5" fillId="4" borderId="0" xfId="0" applyNumberFormat="1" applyFont="1" applyFill="1" applyAlignment="1">
      <alignment horizontal="right"/>
    </xf>
    <xf numFmtId="40" fontId="4" fillId="0" borderId="0" xfId="0" applyNumberFormat="1" applyFont="1" applyAlignment="1">
      <alignment horizontal="right"/>
    </xf>
    <xf numFmtId="4" fontId="4" fillId="0" borderId="0" xfId="0" applyNumberFormat="1" applyFont="1" applyAlignment="1" applyProtection="1">
      <alignment horizontal="center"/>
      <protection locked="0"/>
    </xf>
    <xf numFmtId="40" fontId="4" fillId="0" borderId="0" xfId="0" applyNumberFormat="1" applyFont="1" applyAlignment="1">
      <alignment horizontal="center"/>
    </xf>
    <xf numFmtId="2" fontId="4" fillId="3" borderId="0" xfId="0" applyNumberFormat="1" applyFont="1" applyFill="1" applyAlignment="1" applyProtection="1">
      <alignment horizontal="center" wrapText="1"/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wier\AppData\Local\Microsoft\Windows\INetCache\Content.Outlook\Y5AN4IFR\Budget%20Worksheet%20for%20Year%20End%205-31-26%20version%203.xlsx" TargetMode="External"/><Relationship Id="rId1" Type="http://schemas.openxmlformats.org/officeDocument/2006/relationships/externalLinkPath" Target="file:///C:\Users\cwier\AppData\Local\Microsoft\Windows\INetCache\Content.Outlook\Y5AN4IFR\Budget%20Worksheet%20for%20Year%20End%205-31-26%20ver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sues"/>
      <sheetName val="Summary"/>
      <sheetName val="Expenditure"/>
      <sheetName val="Revenue"/>
      <sheetName val="Reserves"/>
      <sheetName val="Adjustments Current Year"/>
      <sheetName val="Adjustments Prior Year"/>
      <sheetName val="Medical"/>
      <sheetName val="Clerk Salary"/>
      <sheetName val="H2O"/>
      <sheetName val="Office Clea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190E-F63F-4064-9854-8F0A6A7542F7}">
  <dimension ref="A1:F400"/>
  <sheetViews>
    <sheetView workbookViewId="0">
      <selection activeCell="H23" sqref="H23"/>
    </sheetView>
  </sheetViews>
  <sheetFormatPr defaultRowHeight="15" x14ac:dyDescent="0.25"/>
  <cols>
    <col min="2" max="2" width="21.7109375" customWidth="1"/>
    <col min="3" max="3" width="21.85546875" customWidth="1"/>
    <col min="4" max="4" width="12" customWidth="1"/>
    <col min="5" max="5" width="13.140625" customWidth="1"/>
    <col min="6" max="6" width="15" customWidth="1"/>
  </cols>
  <sheetData>
    <row r="1" spans="1:6" ht="21" thickBot="1" x14ac:dyDescent="0.35">
      <c r="A1" s="1"/>
      <c r="B1" s="1" t="s">
        <v>0</v>
      </c>
      <c r="C1" s="1"/>
      <c r="D1" s="1"/>
      <c r="E1" s="1"/>
      <c r="F1" s="2"/>
    </row>
    <row r="2" spans="1:6" ht="78.75" x14ac:dyDescent="0.25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</row>
    <row r="3" spans="1:6" ht="15.75" x14ac:dyDescent="0.25">
      <c r="A3" s="8" t="s">
        <v>7</v>
      </c>
      <c r="B3" s="9" t="s">
        <v>8</v>
      </c>
      <c r="C3" s="8"/>
      <c r="D3" s="8"/>
      <c r="E3" s="10"/>
      <c r="F3" s="11"/>
    </row>
    <row r="4" spans="1:6" ht="15.75" x14ac:dyDescent="0.25">
      <c r="A4" s="8" t="s">
        <v>9</v>
      </c>
      <c r="B4" s="12" t="s">
        <v>10</v>
      </c>
      <c r="C4" s="13">
        <v>28300</v>
      </c>
      <c r="D4" s="13">
        <v>21225</v>
      </c>
      <c r="E4" s="13">
        <v>28300</v>
      </c>
      <c r="F4" s="11">
        <v>28300</v>
      </c>
    </row>
    <row r="5" spans="1:6" ht="15.75" x14ac:dyDescent="0.25">
      <c r="A5" s="8" t="s">
        <v>11</v>
      </c>
      <c r="B5" s="12" t="s">
        <v>12</v>
      </c>
      <c r="C5" s="13">
        <v>0</v>
      </c>
      <c r="D5" s="13">
        <v>0</v>
      </c>
      <c r="E5" s="13">
        <f>D5</f>
        <v>0</v>
      </c>
      <c r="F5" s="11">
        <v>0</v>
      </c>
    </row>
    <row r="6" spans="1:6" ht="15.75" x14ac:dyDescent="0.25">
      <c r="A6" s="8" t="s">
        <v>13</v>
      </c>
      <c r="B6" s="12" t="s">
        <v>14</v>
      </c>
      <c r="C6" s="13">
        <v>400</v>
      </c>
      <c r="D6" s="13">
        <v>324</v>
      </c>
      <c r="E6" s="13">
        <v>400</v>
      </c>
      <c r="F6" s="11">
        <v>400</v>
      </c>
    </row>
    <row r="7" spans="1:6" ht="15.75" x14ac:dyDescent="0.25">
      <c r="A7" s="8" t="s">
        <v>15</v>
      </c>
      <c r="B7" s="12" t="s">
        <v>16</v>
      </c>
      <c r="C7" s="13">
        <v>2500</v>
      </c>
      <c r="D7" s="13">
        <v>535</v>
      </c>
      <c r="E7" s="13">
        <v>2500</v>
      </c>
      <c r="F7" s="14">
        <v>2500</v>
      </c>
    </row>
    <row r="8" spans="1:6" ht="15.75" x14ac:dyDescent="0.25">
      <c r="A8" s="8"/>
      <c r="B8" s="15" t="s">
        <v>17</v>
      </c>
      <c r="C8" s="16">
        <f>SUM(C4:C7)</f>
        <v>31200</v>
      </c>
      <c r="D8" s="16">
        <f t="shared" ref="D8:F8" si="0">SUM(D4:D7)</f>
        <v>22084</v>
      </c>
      <c r="E8" s="16">
        <f t="shared" si="0"/>
        <v>31200</v>
      </c>
      <c r="F8" s="17">
        <f t="shared" si="0"/>
        <v>31200</v>
      </c>
    </row>
    <row r="9" spans="1:6" ht="15.75" x14ac:dyDescent="0.25">
      <c r="A9" s="8" t="s">
        <v>18</v>
      </c>
      <c r="B9" s="9" t="s">
        <v>19</v>
      </c>
      <c r="C9" s="18"/>
      <c r="D9" s="18"/>
      <c r="E9" s="13"/>
      <c r="F9" s="11"/>
    </row>
    <row r="10" spans="1:6" ht="15.75" x14ac:dyDescent="0.25">
      <c r="A10" s="8" t="s">
        <v>20</v>
      </c>
      <c r="B10" s="12" t="s">
        <v>21</v>
      </c>
      <c r="C10" s="13">
        <v>16615</v>
      </c>
      <c r="D10" s="13">
        <v>12311.25</v>
      </c>
      <c r="E10" s="13">
        <v>16615</v>
      </c>
      <c r="F10" s="14">
        <v>16615</v>
      </c>
    </row>
    <row r="11" spans="1:6" ht="15.75" x14ac:dyDescent="0.25">
      <c r="A11" s="8" t="s">
        <v>22</v>
      </c>
      <c r="B11" s="12" t="s">
        <v>23</v>
      </c>
      <c r="C11" s="13">
        <v>22000</v>
      </c>
      <c r="D11" s="13">
        <v>14801.85</v>
      </c>
      <c r="E11" s="13">
        <v>18500</v>
      </c>
      <c r="F11" s="14">
        <v>20000</v>
      </c>
    </row>
    <row r="12" spans="1:6" ht="15.75" x14ac:dyDescent="0.25">
      <c r="A12" s="8" t="s">
        <v>24</v>
      </c>
      <c r="B12" s="12" t="s">
        <v>25</v>
      </c>
      <c r="C12" s="13">
        <v>1500</v>
      </c>
      <c r="D12" s="13">
        <v>917.76</v>
      </c>
      <c r="E12" s="13">
        <v>1200</v>
      </c>
      <c r="F12" s="11">
        <v>1500</v>
      </c>
    </row>
    <row r="13" spans="1:6" ht="15.75" x14ac:dyDescent="0.25">
      <c r="A13" s="8" t="s">
        <v>26</v>
      </c>
      <c r="B13" s="12" t="s">
        <v>27</v>
      </c>
      <c r="C13" s="13">
        <v>2000</v>
      </c>
      <c r="D13" s="13">
        <v>184.99</v>
      </c>
      <c r="E13" s="13">
        <v>500</v>
      </c>
      <c r="F13" s="11">
        <v>2000</v>
      </c>
    </row>
    <row r="14" spans="1:6" ht="15.75" x14ac:dyDescent="0.25">
      <c r="A14" s="8" t="s">
        <v>28</v>
      </c>
      <c r="B14" s="12" t="s">
        <v>29</v>
      </c>
      <c r="C14" s="13">
        <v>2000</v>
      </c>
      <c r="D14" s="13">
        <v>2000</v>
      </c>
      <c r="E14" s="13">
        <v>2000</v>
      </c>
      <c r="F14" s="11">
        <v>2000</v>
      </c>
    </row>
    <row r="15" spans="1:6" ht="15.75" x14ac:dyDescent="0.25">
      <c r="A15" s="8" t="s">
        <v>30</v>
      </c>
      <c r="B15" s="12" t="s">
        <v>31</v>
      </c>
      <c r="C15" s="13">
        <v>4200</v>
      </c>
      <c r="D15" s="13">
        <v>3332.79</v>
      </c>
      <c r="E15" s="13">
        <v>4000</v>
      </c>
      <c r="F15" s="11">
        <v>4200</v>
      </c>
    </row>
    <row r="16" spans="1:6" ht="15.75" x14ac:dyDescent="0.25">
      <c r="A16" s="8" t="s">
        <v>32</v>
      </c>
      <c r="B16" s="12" t="s">
        <v>33</v>
      </c>
      <c r="C16" s="13">
        <v>0</v>
      </c>
      <c r="D16" s="13">
        <v>0</v>
      </c>
      <c r="E16" s="13">
        <f t="shared" ref="E16:E21" si="1">D16/9*12</f>
        <v>0</v>
      </c>
      <c r="F16" s="11">
        <v>0</v>
      </c>
    </row>
    <row r="17" spans="1:6" ht="15.75" x14ac:dyDescent="0.25">
      <c r="A17" s="8" t="s">
        <v>34</v>
      </c>
      <c r="B17" s="12" t="s">
        <v>35</v>
      </c>
      <c r="C17" s="13">
        <v>0</v>
      </c>
      <c r="D17" s="13">
        <v>0</v>
      </c>
      <c r="E17" s="13">
        <f t="shared" si="1"/>
        <v>0</v>
      </c>
      <c r="F17" s="11">
        <v>0</v>
      </c>
    </row>
    <row r="18" spans="1:6" ht="15.75" x14ac:dyDescent="0.25">
      <c r="A18" s="8" t="s">
        <v>36</v>
      </c>
      <c r="B18" s="12" t="s">
        <v>37</v>
      </c>
      <c r="C18" s="13">
        <v>1500</v>
      </c>
      <c r="D18" s="13">
        <v>714</v>
      </c>
      <c r="E18" s="13">
        <v>1100</v>
      </c>
      <c r="F18" s="11">
        <v>1338</v>
      </c>
    </row>
    <row r="19" spans="1:6" ht="15.75" x14ac:dyDescent="0.25">
      <c r="A19" s="8" t="s">
        <v>38</v>
      </c>
      <c r="B19" s="12" t="s">
        <v>39</v>
      </c>
      <c r="C19" s="13">
        <v>0</v>
      </c>
      <c r="D19" s="13">
        <v>0</v>
      </c>
      <c r="E19" s="13">
        <v>0</v>
      </c>
      <c r="F19" s="11">
        <v>0</v>
      </c>
    </row>
    <row r="20" spans="1:6" ht="15.75" x14ac:dyDescent="0.25">
      <c r="A20" s="8" t="s">
        <v>40</v>
      </c>
      <c r="B20" s="12" t="s">
        <v>41</v>
      </c>
      <c r="C20" s="13">
        <v>0</v>
      </c>
      <c r="D20" s="13">
        <v>0</v>
      </c>
      <c r="E20" s="13">
        <f t="shared" si="1"/>
        <v>0</v>
      </c>
      <c r="F20" s="11">
        <v>0</v>
      </c>
    </row>
    <row r="21" spans="1:6" ht="15.75" x14ac:dyDescent="0.25">
      <c r="A21" s="8" t="s">
        <v>42</v>
      </c>
      <c r="B21" s="12" t="s">
        <v>43</v>
      </c>
      <c r="C21" s="13">
        <v>0</v>
      </c>
      <c r="D21" s="13">
        <v>0</v>
      </c>
      <c r="E21" s="13">
        <f t="shared" si="1"/>
        <v>0</v>
      </c>
      <c r="F21" s="11">
        <v>0</v>
      </c>
    </row>
    <row r="22" spans="1:6" ht="15.75" x14ac:dyDescent="0.25">
      <c r="A22" s="8"/>
      <c r="B22" s="15" t="s">
        <v>17</v>
      </c>
      <c r="C22" s="16">
        <f t="shared" ref="C22:F22" si="2">SUM(C10:C21)</f>
        <v>49815</v>
      </c>
      <c r="D22" s="16">
        <f t="shared" si="2"/>
        <v>34262.639999999999</v>
      </c>
      <c r="E22" s="16">
        <f t="shared" si="2"/>
        <v>43915</v>
      </c>
      <c r="F22" s="17">
        <f t="shared" si="2"/>
        <v>47653</v>
      </c>
    </row>
    <row r="23" spans="1:6" ht="15.75" x14ac:dyDescent="0.25">
      <c r="A23" s="8" t="s">
        <v>44</v>
      </c>
      <c r="B23" s="9" t="s">
        <v>45</v>
      </c>
      <c r="C23" s="18"/>
      <c r="D23" s="18"/>
      <c r="E23" s="13"/>
      <c r="F23" s="11"/>
    </row>
    <row r="24" spans="1:6" ht="15.75" x14ac:dyDescent="0.25">
      <c r="A24" s="8" t="s">
        <v>46</v>
      </c>
      <c r="B24" s="12" t="s">
        <v>47</v>
      </c>
      <c r="C24" s="13">
        <v>25000</v>
      </c>
      <c r="D24" s="13">
        <v>20467.150000000001</v>
      </c>
      <c r="E24" s="13">
        <v>25000</v>
      </c>
      <c r="F24" s="11">
        <v>25000</v>
      </c>
    </row>
    <row r="25" spans="1:6" ht="15.75" x14ac:dyDescent="0.25">
      <c r="A25" s="8" t="s">
        <v>48</v>
      </c>
      <c r="B25" s="12" t="s">
        <v>49</v>
      </c>
      <c r="C25" s="13">
        <v>0</v>
      </c>
      <c r="D25" s="13">
        <v>0</v>
      </c>
      <c r="E25" s="13">
        <f t="shared" ref="E25" si="3">D25/9*12</f>
        <v>0</v>
      </c>
      <c r="F25" s="11">
        <v>0</v>
      </c>
    </row>
    <row r="26" spans="1:6" ht="15.75" x14ac:dyDescent="0.25">
      <c r="A26" s="8" t="s">
        <v>50</v>
      </c>
      <c r="B26" s="12" t="s">
        <v>51</v>
      </c>
      <c r="C26" s="13">
        <v>500</v>
      </c>
      <c r="D26" s="13">
        <v>312.61</v>
      </c>
      <c r="E26" s="13">
        <v>450</v>
      </c>
      <c r="F26" s="11">
        <v>500</v>
      </c>
    </row>
    <row r="27" spans="1:6" ht="15.75" x14ac:dyDescent="0.25">
      <c r="A27" s="8" t="s">
        <v>52</v>
      </c>
      <c r="B27" s="12" t="s">
        <v>53</v>
      </c>
      <c r="C27" s="13">
        <v>1000</v>
      </c>
      <c r="D27" s="13">
        <v>130</v>
      </c>
      <c r="E27" s="13">
        <v>800</v>
      </c>
      <c r="F27" s="14">
        <v>1000</v>
      </c>
    </row>
    <row r="28" spans="1:6" ht="15.75" x14ac:dyDescent="0.25">
      <c r="A28" s="8"/>
      <c r="B28" s="15" t="s">
        <v>17</v>
      </c>
      <c r="C28" s="16">
        <f t="shared" ref="C28:F28" si="4">SUM(C24:C27)</f>
        <v>26500</v>
      </c>
      <c r="D28" s="16">
        <f t="shared" si="4"/>
        <v>20909.760000000002</v>
      </c>
      <c r="E28" s="16">
        <f t="shared" si="4"/>
        <v>26250</v>
      </c>
      <c r="F28" s="17">
        <f t="shared" si="4"/>
        <v>26500</v>
      </c>
    </row>
    <row r="29" spans="1:6" ht="15.75" x14ac:dyDescent="0.25">
      <c r="A29" s="8" t="s">
        <v>54</v>
      </c>
      <c r="B29" s="9" t="s">
        <v>55</v>
      </c>
      <c r="C29" s="13"/>
      <c r="D29" s="13"/>
      <c r="E29" s="13"/>
      <c r="F29" s="11"/>
    </row>
    <row r="30" spans="1:6" ht="15.75" x14ac:dyDescent="0.25">
      <c r="A30" s="8" t="s">
        <v>56</v>
      </c>
      <c r="B30" s="12" t="s">
        <v>57</v>
      </c>
      <c r="C30" s="13">
        <v>10800</v>
      </c>
      <c r="D30" s="13">
        <v>9121.7800000000007</v>
      </c>
      <c r="E30" s="13">
        <v>11280</v>
      </c>
      <c r="F30" s="11">
        <v>11500</v>
      </c>
    </row>
    <row r="31" spans="1:6" ht="15.75" x14ac:dyDescent="0.25">
      <c r="A31" s="8" t="s">
        <v>58</v>
      </c>
      <c r="B31" s="12" t="s">
        <v>59</v>
      </c>
      <c r="C31" s="13">
        <v>900</v>
      </c>
      <c r="D31" s="13">
        <v>701.56</v>
      </c>
      <c r="E31" s="13">
        <v>900</v>
      </c>
      <c r="F31" s="11">
        <v>900</v>
      </c>
    </row>
    <row r="32" spans="1:6" ht="15.75" x14ac:dyDescent="0.25">
      <c r="A32" s="8" t="s">
        <v>60</v>
      </c>
      <c r="B32" s="12" t="s">
        <v>61</v>
      </c>
      <c r="C32" s="13">
        <v>0</v>
      </c>
      <c r="D32" s="13">
        <v>0</v>
      </c>
      <c r="E32" s="13">
        <f t="shared" ref="E32:E34" si="5">D32/9*12</f>
        <v>0</v>
      </c>
      <c r="F32" s="11">
        <v>0</v>
      </c>
    </row>
    <row r="33" spans="1:6" ht="15.75" x14ac:dyDescent="0.25">
      <c r="A33" s="8" t="s">
        <v>62</v>
      </c>
      <c r="B33" s="12" t="s">
        <v>63</v>
      </c>
      <c r="C33" s="13">
        <v>5000</v>
      </c>
      <c r="D33" s="13">
        <v>9818.7199999999993</v>
      </c>
      <c r="E33" s="13">
        <v>10000</v>
      </c>
      <c r="F33" s="14">
        <v>10000</v>
      </c>
    </row>
    <row r="34" spans="1:6" ht="15.75" x14ac:dyDescent="0.25">
      <c r="A34" s="8" t="s">
        <v>64</v>
      </c>
      <c r="B34" s="12" t="s">
        <v>65</v>
      </c>
      <c r="C34" s="13">
        <v>200</v>
      </c>
      <c r="D34" s="13">
        <v>0</v>
      </c>
      <c r="E34" s="13">
        <f t="shared" si="5"/>
        <v>0</v>
      </c>
      <c r="F34" s="11">
        <v>200</v>
      </c>
    </row>
    <row r="35" spans="1:6" ht="15.75" x14ac:dyDescent="0.25">
      <c r="A35" s="8" t="s">
        <v>66</v>
      </c>
      <c r="B35" s="12" t="s">
        <v>67</v>
      </c>
      <c r="C35" s="13">
        <v>100</v>
      </c>
      <c r="D35" s="13">
        <v>50</v>
      </c>
      <c r="E35" s="13">
        <v>100</v>
      </c>
      <c r="F35" s="11">
        <v>100</v>
      </c>
    </row>
    <row r="36" spans="1:6" ht="15.75" x14ac:dyDescent="0.25">
      <c r="A36" s="8" t="s">
        <v>68</v>
      </c>
      <c r="B36" s="12" t="s">
        <v>69</v>
      </c>
      <c r="C36" s="13">
        <v>500</v>
      </c>
      <c r="D36" s="13">
        <v>1207.3900000000001</v>
      </c>
      <c r="E36" s="13">
        <v>1300</v>
      </c>
      <c r="F36" s="11">
        <v>1000</v>
      </c>
    </row>
    <row r="37" spans="1:6" ht="15.75" x14ac:dyDescent="0.25">
      <c r="A37" s="8" t="s">
        <v>70</v>
      </c>
      <c r="B37" s="12" t="s">
        <v>71</v>
      </c>
      <c r="C37" s="13">
        <v>100</v>
      </c>
      <c r="D37" s="13">
        <v>101</v>
      </c>
      <c r="E37" s="13">
        <v>125</v>
      </c>
      <c r="F37" s="11">
        <f>100+25</f>
        <v>125</v>
      </c>
    </row>
    <row r="38" spans="1:6" ht="15.75" x14ac:dyDescent="0.25">
      <c r="A38" s="8" t="s">
        <v>72</v>
      </c>
      <c r="B38" s="12" t="s">
        <v>73</v>
      </c>
      <c r="C38" s="13">
        <v>22000</v>
      </c>
      <c r="D38" s="13">
        <v>0</v>
      </c>
      <c r="E38" s="13">
        <v>0</v>
      </c>
      <c r="F38" s="11">
        <v>22000</v>
      </c>
    </row>
    <row r="39" spans="1:6" ht="15.75" x14ac:dyDescent="0.25">
      <c r="A39" s="8"/>
      <c r="B39" s="15" t="s">
        <v>17</v>
      </c>
      <c r="C39" s="16">
        <f t="shared" ref="C39:F39" si="6">SUM(C30:C38)</f>
        <v>39600</v>
      </c>
      <c r="D39" s="16">
        <f t="shared" si="6"/>
        <v>21000.449999999997</v>
      </c>
      <c r="E39" s="16">
        <f t="shared" si="6"/>
        <v>23705</v>
      </c>
      <c r="F39" s="17">
        <f t="shared" si="6"/>
        <v>45825</v>
      </c>
    </row>
    <row r="40" spans="1:6" ht="15.75" x14ac:dyDescent="0.25">
      <c r="A40" s="8" t="s">
        <v>74</v>
      </c>
      <c r="B40" s="9" t="s">
        <v>75</v>
      </c>
      <c r="C40" s="13"/>
      <c r="D40" s="13"/>
      <c r="E40" s="13"/>
      <c r="F40" s="11"/>
    </row>
    <row r="41" spans="1:6" ht="15.75" x14ac:dyDescent="0.25">
      <c r="A41" s="8" t="s">
        <v>76</v>
      </c>
      <c r="B41" s="12" t="s">
        <v>77</v>
      </c>
      <c r="C41" s="13">
        <v>8000</v>
      </c>
      <c r="D41" s="13">
        <v>6000</v>
      </c>
      <c r="E41" s="13">
        <v>8000</v>
      </c>
      <c r="F41" s="11">
        <v>8000</v>
      </c>
    </row>
    <row r="42" spans="1:6" ht="15.75" x14ac:dyDescent="0.25">
      <c r="A42" s="8"/>
      <c r="B42" s="15" t="s">
        <v>17</v>
      </c>
      <c r="C42" s="16">
        <f t="shared" ref="C42:F42" si="7">SUM(C41)</f>
        <v>8000</v>
      </c>
      <c r="D42" s="16">
        <f t="shared" si="7"/>
        <v>6000</v>
      </c>
      <c r="E42" s="16">
        <f t="shared" si="7"/>
        <v>8000</v>
      </c>
      <c r="F42" s="17">
        <f t="shared" si="7"/>
        <v>8000</v>
      </c>
    </row>
    <row r="43" spans="1:6" ht="15.75" x14ac:dyDescent="0.25">
      <c r="A43" s="8" t="s">
        <v>78</v>
      </c>
      <c r="B43" s="9" t="s">
        <v>79</v>
      </c>
      <c r="C43" s="13"/>
      <c r="D43" s="13"/>
      <c r="E43" s="13"/>
      <c r="F43" s="11"/>
    </row>
    <row r="44" spans="1:6" ht="15.75" x14ac:dyDescent="0.25">
      <c r="A44" s="8" t="s">
        <v>80</v>
      </c>
      <c r="B44" s="12" t="s">
        <v>81</v>
      </c>
      <c r="C44" s="13">
        <v>39000</v>
      </c>
      <c r="D44" s="13">
        <v>34413.449999999997</v>
      </c>
      <c r="E44" s="13">
        <v>42500</v>
      </c>
      <c r="F44" s="11">
        <v>44000</v>
      </c>
    </row>
    <row r="45" spans="1:6" ht="15.75" x14ac:dyDescent="0.25">
      <c r="A45" s="8" t="s">
        <v>82</v>
      </c>
      <c r="B45" s="12" t="s">
        <v>83</v>
      </c>
      <c r="C45" s="13">
        <v>5000</v>
      </c>
      <c r="D45" s="13">
        <v>0</v>
      </c>
      <c r="E45" s="13">
        <v>500</v>
      </c>
      <c r="F45" s="11">
        <v>0</v>
      </c>
    </row>
    <row r="46" spans="1:6" ht="15.75" x14ac:dyDescent="0.25">
      <c r="A46" s="8" t="s">
        <v>84</v>
      </c>
      <c r="B46" s="12" t="s">
        <v>85</v>
      </c>
      <c r="C46" s="13">
        <v>6500</v>
      </c>
      <c r="D46" s="13">
        <v>1349.49</v>
      </c>
      <c r="E46" s="13">
        <v>2500</v>
      </c>
      <c r="F46" s="11">
        <v>5000</v>
      </c>
    </row>
    <row r="47" spans="1:6" ht="15.75" x14ac:dyDescent="0.25">
      <c r="A47" s="8" t="s">
        <v>86</v>
      </c>
      <c r="B47" s="12" t="s">
        <v>87</v>
      </c>
      <c r="C47" s="13">
        <v>1200</v>
      </c>
      <c r="D47" s="13">
        <v>829.95</v>
      </c>
      <c r="E47" s="13">
        <v>1200</v>
      </c>
      <c r="F47" s="11">
        <v>1200</v>
      </c>
    </row>
    <row r="48" spans="1:6" ht="15.75" x14ac:dyDescent="0.25">
      <c r="A48" s="8" t="s">
        <v>88</v>
      </c>
      <c r="B48" s="12" t="s">
        <v>89</v>
      </c>
      <c r="C48" s="13">
        <v>4500</v>
      </c>
      <c r="D48" s="13">
        <v>3584.89</v>
      </c>
      <c r="E48" s="13">
        <v>4500</v>
      </c>
      <c r="F48" s="11">
        <v>4500</v>
      </c>
    </row>
    <row r="49" spans="1:6" ht="15.75" x14ac:dyDescent="0.25">
      <c r="A49" s="8" t="s">
        <v>90</v>
      </c>
      <c r="B49" s="12" t="s">
        <v>91</v>
      </c>
      <c r="C49" s="13">
        <v>5500</v>
      </c>
      <c r="D49" s="13">
        <v>6894.38</v>
      </c>
      <c r="E49" s="13">
        <v>7500</v>
      </c>
      <c r="F49" s="11">
        <v>7000</v>
      </c>
    </row>
    <row r="50" spans="1:6" ht="15.75" x14ac:dyDescent="0.25">
      <c r="A50" s="8" t="s">
        <v>92</v>
      </c>
      <c r="B50" s="12" t="s">
        <v>93</v>
      </c>
      <c r="C50" s="13">
        <v>600</v>
      </c>
      <c r="D50" s="13">
        <v>1032.7</v>
      </c>
      <c r="E50" s="13">
        <v>1500</v>
      </c>
      <c r="F50" s="11">
        <v>1000</v>
      </c>
    </row>
    <row r="51" spans="1:6" ht="15.75" x14ac:dyDescent="0.25">
      <c r="A51" s="8" t="s">
        <v>94</v>
      </c>
      <c r="B51" s="12" t="s">
        <v>95</v>
      </c>
      <c r="C51" s="13">
        <v>3200</v>
      </c>
      <c r="D51" s="13">
        <v>2178.4899999999998</v>
      </c>
      <c r="E51" s="13">
        <v>3000</v>
      </c>
      <c r="F51" s="11">
        <v>3200</v>
      </c>
    </row>
    <row r="52" spans="1:6" ht="15.75" x14ac:dyDescent="0.25">
      <c r="A52" s="8" t="s">
        <v>96</v>
      </c>
      <c r="B52" s="12" t="s">
        <v>97</v>
      </c>
      <c r="C52" s="13">
        <v>3500</v>
      </c>
      <c r="D52" s="13">
        <v>3492.88</v>
      </c>
      <c r="E52" s="13">
        <v>3500</v>
      </c>
      <c r="F52" s="11">
        <v>3500</v>
      </c>
    </row>
    <row r="53" spans="1:6" ht="15.75" x14ac:dyDescent="0.25">
      <c r="A53" s="8" t="s">
        <v>98</v>
      </c>
      <c r="B53" s="12" t="s">
        <v>99</v>
      </c>
      <c r="C53" s="13">
        <v>0</v>
      </c>
      <c r="D53" s="13">
        <v>5000</v>
      </c>
      <c r="E53" s="13">
        <v>5000</v>
      </c>
      <c r="F53" s="11">
        <v>5000</v>
      </c>
    </row>
    <row r="54" spans="1:6" ht="15.75" x14ac:dyDescent="0.25">
      <c r="A54" s="8" t="s">
        <v>100</v>
      </c>
      <c r="B54" s="12" t="s">
        <v>101</v>
      </c>
      <c r="C54" s="13">
        <v>6000</v>
      </c>
      <c r="D54" s="13">
        <v>1195</v>
      </c>
      <c r="E54" s="13">
        <v>6500</v>
      </c>
      <c r="F54" s="11">
        <v>4000</v>
      </c>
    </row>
    <row r="55" spans="1:6" ht="15.75" x14ac:dyDescent="0.25">
      <c r="A55" s="8" t="s">
        <v>102</v>
      </c>
      <c r="B55" s="12" t="s">
        <v>103</v>
      </c>
      <c r="C55" s="13">
        <v>1500</v>
      </c>
      <c r="D55" s="13">
        <v>1790.58</v>
      </c>
      <c r="E55" s="13">
        <v>2000</v>
      </c>
      <c r="F55" s="11">
        <v>2000</v>
      </c>
    </row>
    <row r="56" spans="1:6" ht="15.75" x14ac:dyDescent="0.25">
      <c r="A56" s="8"/>
      <c r="B56" s="15" t="s">
        <v>17</v>
      </c>
      <c r="C56" s="16">
        <f t="shared" ref="C56:F56" si="8">SUM(C44:C55)</f>
        <v>76500</v>
      </c>
      <c r="D56" s="16">
        <f t="shared" si="8"/>
        <v>61761.809999999983</v>
      </c>
      <c r="E56" s="16">
        <f t="shared" si="8"/>
        <v>80200</v>
      </c>
      <c r="F56" s="17">
        <f t="shared" si="8"/>
        <v>80400</v>
      </c>
    </row>
    <row r="57" spans="1:6" ht="15.75" x14ac:dyDescent="0.25">
      <c r="A57" s="8" t="s">
        <v>104</v>
      </c>
      <c r="B57" s="9" t="s">
        <v>105</v>
      </c>
      <c r="C57" s="13"/>
      <c r="D57" s="13"/>
      <c r="E57" s="13"/>
      <c r="F57" s="11"/>
    </row>
    <row r="58" spans="1:6" ht="15.75" x14ac:dyDescent="0.25">
      <c r="A58" s="8" t="s">
        <v>106</v>
      </c>
      <c r="B58" s="12" t="s">
        <v>107</v>
      </c>
      <c r="C58" s="13">
        <v>0</v>
      </c>
      <c r="D58" s="13">
        <v>0</v>
      </c>
      <c r="E58" s="13">
        <f>D58/9*12</f>
        <v>0</v>
      </c>
      <c r="F58" s="11">
        <v>0</v>
      </c>
    </row>
    <row r="59" spans="1:6" ht="15.75" x14ac:dyDescent="0.25">
      <c r="A59" s="8" t="s">
        <v>108</v>
      </c>
      <c r="B59" s="12" t="s">
        <v>109</v>
      </c>
      <c r="C59" s="13">
        <v>0</v>
      </c>
      <c r="D59" s="13">
        <v>0</v>
      </c>
      <c r="E59" s="13">
        <f t="shared" ref="E59" si="9">D59/9*12</f>
        <v>0</v>
      </c>
      <c r="F59" s="11">
        <v>0</v>
      </c>
    </row>
    <row r="60" spans="1:6" ht="15.75" x14ac:dyDescent="0.25">
      <c r="A60" s="8" t="s">
        <v>110</v>
      </c>
      <c r="B60" s="12" t="s">
        <v>111</v>
      </c>
      <c r="C60" s="13">
        <v>50000</v>
      </c>
      <c r="D60" s="13">
        <v>31551.25</v>
      </c>
      <c r="E60" s="13">
        <v>43000</v>
      </c>
      <c r="F60" s="14">
        <v>45000</v>
      </c>
    </row>
    <row r="61" spans="1:6" ht="15.75" x14ac:dyDescent="0.25">
      <c r="A61" s="8" t="s">
        <v>112</v>
      </c>
      <c r="B61" s="12" t="s">
        <v>113</v>
      </c>
      <c r="C61" s="13">
        <v>1000</v>
      </c>
      <c r="D61" s="13">
        <v>0</v>
      </c>
      <c r="E61" s="13">
        <v>1000</v>
      </c>
      <c r="F61" s="14">
        <v>1000</v>
      </c>
    </row>
    <row r="62" spans="1:6" ht="15.75" x14ac:dyDescent="0.25">
      <c r="A62" s="8"/>
      <c r="B62" s="15" t="s">
        <v>17</v>
      </c>
      <c r="C62" s="16">
        <f t="shared" ref="C62:F62" si="10">SUM(C58:C61)</f>
        <v>51000</v>
      </c>
      <c r="D62" s="16">
        <f t="shared" si="10"/>
        <v>31551.25</v>
      </c>
      <c r="E62" s="16">
        <f t="shared" si="10"/>
        <v>44000</v>
      </c>
      <c r="F62" s="17">
        <f t="shared" si="10"/>
        <v>46000</v>
      </c>
    </row>
    <row r="63" spans="1:6" ht="15.75" x14ac:dyDescent="0.25">
      <c r="A63" s="8" t="s">
        <v>114</v>
      </c>
      <c r="B63" s="9" t="s">
        <v>115</v>
      </c>
      <c r="C63" s="13"/>
      <c r="D63" s="13"/>
      <c r="E63" s="13"/>
      <c r="F63" s="11"/>
    </row>
    <row r="64" spans="1:6" ht="15.75" x14ac:dyDescent="0.25">
      <c r="A64" s="8" t="s">
        <v>114</v>
      </c>
      <c r="B64" s="12" t="s">
        <v>116</v>
      </c>
      <c r="C64" s="13">
        <v>30000</v>
      </c>
      <c r="D64" s="13">
        <v>49416.25</v>
      </c>
      <c r="E64" s="13">
        <v>60000</v>
      </c>
      <c r="F64" s="14">
        <v>50000</v>
      </c>
    </row>
    <row r="65" spans="1:6" ht="15.75" x14ac:dyDescent="0.25">
      <c r="A65" s="8"/>
      <c r="B65" s="15" t="s">
        <v>17</v>
      </c>
      <c r="C65" s="16">
        <f t="shared" ref="C65:F65" si="11">SUM(C64)</f>
        <v>30000</v>
      </c>
      <c r="D65" s="16">
        <f t="shared" si="11"/>
        <v>49416.25</v>
      </c>
      <c r="E65" s="16">
        <f t="shared" si="11"/>
        <v>60000</v>
      </c>
      <c r="F65" s="17">
        <f t="shared" si="11"/>
        <v>50000</v>
      </c>
    </row>
    <row r="66" spans="1:6" ht="15.75" x14ac:dyDescent="0.25">
      <c r="A66" s="8" t="s">
        <v>117</v>
      </c>
      <c r="B66" s="9" t="s">
        <v>118</v>
      </c>
      <c r="C66" s="13"/>
      <c r="D66" s="13"/>
      <c r="E66" s="13"/>
      <c r="F66" s="11"/>
    </row>
    <row r="67" spans="1:6" ht="15.75" x14ac:dyDescent="0.25">
      <c r="A67" s="8" t="s">
        <v>119</v>
      </c>
      <c r="B67" s="12" t="s">
        <v>120</v>
      </c>
      <c r="C67" s="13">
        <v>2500</v>
      </c>
      <c r="D67" s="13">
        <v>1380</v>
      </c>
      <c r="E67" s="13">
        <v>2000</v>
      </c>
      <c r="F67" s="11">
        <v>0</v>
      </c>
    </row>
    <row r="68" spans="1:6" ht="15.75" x14ac:dyDescent="0.25">
      <c r="A68" s="8" t="s">
        <v>121</v>
      </c>
      <c r="B68" s="12" t="s">
        <v>122</v>
      </c>
      <c r="C68" s="13">
        <v>1000</v>
      </c>
      <c r="D68" s="13">
        <v>919.35</v>
      </c>
      <c r="E68" s="13">
        <v>1000</v>
      </c>
      <c r="F68" s="11">
        <v>0</v>
      </c>
    </row>
    <row r="69" spans="1:6" ht="15.75" x14ac:dyDescent="0.25">
      <c r="A69" s="8"/>
      <c r="B69" s="15" t="s">
        <v>17</v>
      </c>
      <c r="C69" s="16">
        <f t="shared" ref="C69:F69" si="12">SUM(C67:C68)</f>
        <v>3500</v>
      </c>
      <c r="D69" s="16">
        <f t="shared" si="12"/>
        <v>2299.35</v>
      </c>
      <c r="E69" s="16">
        <f t="shared" si="12"/>
        <v>3000</v>
      </c>
      <c r="F69" s="17">
        <f t="shared" si="12"/>
        <v>0</v>
      </c>
    </row>
    <row r="70" spans="1:6" ht="15.75" x14ac:dyDescent="0.25">
      <c r="A70" s="8" t="s">
        <v>123</v>
      </c>
      <c r="B70" s="9" t="s">
        <v>124</v>
      </c>
      <c r="C70" s="13"/>
      <c r="D70" s="13"/>
      <c r="E70" s="13"/>
      <c r="F70" s="11"/>
    </row>
    <row r="71" spans="1:6" ht="15.75" x14ac:dyDescent="0.25">
      <c r="A71" s="8" t="s">
        <v>125</v>
      </c>
      <c r="B71" s="12" t="s">
        <v>126</v>
      </c>
      <c r="C71" s="13">
        <v>2000</v>
      </c>
      <c r="D71" s="13">
        <v>0</v>
      </c>
      <c r="E71" s="13">
        <v>1000</v>
      </c>
      <c r="F71" s="11">
        <v>1000</v>
      </c>
    </row>
    <row r="72" spans="1:6" ht="15.75" x14ac:dyDescent="0.25">
      <c r="A72" s="8" t="s">
        <v>127</v>
      </c>
      <c r="B72" s="12" t="s">
        <v>128</v>
      </c>
      <c r="C72" s="13">
        <v>3500</v>
      </c>
      <c r="D72" s="13">
        <v>2886.98</v>
      </c>
      <c r="E72" s="13">
        <v>3500</v>
      </c>
      <c r="F72" s="14">
        <v>3500</v>
      </c>
    </row>
    <row r="73" spans="1:6" ht="15.75" x14ac:dyDescent="0.25">
      <c r="A73" s="8" t="s">
        <v>129</v>
      </c>
      <c r="B73" s="12" t="s">
        <v>130</v>
      </c>
      <c r="C73" s="13">
        <v>3000</v>
      </c>
      <c r="D73" s="13">
        <v>2435.94</v>
      </c>
      <c r="E73" s="13">
        <v>2500</v>
      </c>
      <c r="F73" s="11">
        <v>3000</v>
      </c>
    </row>
    <row r="74" spans="1:6" ht="15.75" x14ac:dyDescent="0.25">
      <c r="A74" s="8" t="s">
        <v>131</v>
      </c>
      <c r="B74" s="12" t="s">
        <v>132</v>
      </c>
      <c r="C74" s="13">
        <v>5500</v>
      </c>
      <c r="D74" s="13">
        <v>2450</v>
      </c>
      <c r="E74" s="13">
        <v>4000</v>
      </c>
      <c r="F74" s="11">
        <v>4000</v>
      </c>
    </row>
    <row r="75" spans="1:6" ht="15.75" x14ac:dyDescent="0.25">
      <c r="A75" s="8" t="s">
        <v>133</v>
      </c>
      <c r="B75" s="12" t="s">
        <v>134</v>
      </c>
      <c r="C75" s="13">
        <v>10000</v>
      </c>
      <c r="D75" s="13">
        <v>0</v>
      </c>
      <c r="E75" s="13">
        <f t="shared" ref="E75" si="13">D75/9*12</f>
        <v>0</v>
      </c>
      <c r="F75" s="14">
        <v>0</v>
      </c>
    </row>
    <row r="76" spans="1:6" ht="15.75" x14ac:dyDescent="0.25">
      <c r="A76" s="8" t="s">
        <v>135</v>
      </c>
      <c r="B76" s="12" t="s">
        <v>136</v>
      </c>
      <c r="C76" s="13">
        <v>0</v>
      </c>
      <c r="D76" s="13">
        <v>0</v>
      </c>
      <c r="E76" s="13">
        <f>D76/10*12</f>
        <v>0</v>
      </c>
      <c r="F76" s="14">
        <v>0</v>
      </c>
    </row>
    <row r="77" spans="1:6" ht="15.75" x14ac:dyDescent="0.25">
      <c r="A77" s="8" t="s">
        <v>137</v>
      </c>
      <c r="B77" s="12" t="s">
        <v>138</v>
      </c>
      <c r="C77" s="13">
        <v>250</v>
      </c>
      <c r="D77" s="13">
        <v>0</v>
      </c>
      <c r="E77" s="13">
        <f t="shared" ref="E77:E83" si="14">D77/10*12</f>
        <v>0</v>
      </c>
      <c r="F77" s="14">
        <v>250</v>
      </c>
    </row>
    <row r="78" spans="1:6" ht="15.75" x14ac:dyDescent="0.25">
      <c r="A78" s="8" t="s">
        <v>139</v>
      </c>
      <c r="B78" s="12" t="s">
        <v>140</v>
      </c>
      <c r="C78" s="13">
        <v>7500</v>
      </c>
      <c r="D78" s="13">
        <v>5502.77</v>
      </c>
      <c r="E78" s="13">
        <v>7000</v>
      </c>
      <c r="F78" s="14">
        <v>7500</v>
      </c>
    </row>
    <row r="79" spans="1:6" ht="15.75" x14ac:dyDescent="0.25">
      <c r="A79" s="8" t="s">
        <v>141</v>
      </c>
      <c r="B79" s="12" t="s">
        <v>142</v>
      </c>
      <c r="C79" s="13">
        <v>9500</v>
      </c>
      <c r="D79" s="13">
        <v>8706.09</v>
      </c>
      <c r="E79" s="13">
        <v>10000</v>
      </c>
      <c r="F79" s="11">
        <v>10000</v>
      </c>
    </row>
    <row r="80" spans="1:6" ht="15.75" x14ac:dyDescent="0.25">
      <c r="A80" s="8" t="s">
        <v>143</v>
      </c>
      <c r="B80" s="12" t="s">
        <v>144</v>
      </c>
      <c r="C80" s="13">
        <v>5000</v>
      </c>
      <c r="D80" s="13">
        <v>4830.12</v>
      </c>
      <c r="E80" s="13">
        <v>5000</v>
      </c>
      <c r="F80" s="14">
        <v>5000</v>
      </c>
    </row>
    <row r="81" spans="1:6" ht="15.75" x14ac:dyDescent="0.25">
      <c r="A81" s="8" t="s">
        <v>145</v>
      </c>
      <c r="B81" s="12" t="s">
        <v>146</v>
      </c>
      <c r="C81" s="13">
        <v>5000</v>
      </c>
      <c r="D81" s="13">
        <v>3718.18</v>
      </c>
      <c r="E81" s="13">
        <v>4000</v>
      </c>
      <c r="F81" s="11">
        <v>4000</v>
      </c>
    </row>
    <row r="82" spans="1:6" ht="15.75" x14ac:dyDescent="0.25">
      <c r="A82" s="8" t="s">
        <v>147</v>
      </c>
      <c r="B82" s="12" t="s">
        <v>148</v>
      </c>
      <c r="C82" s="13">
        <v>1000</v>
      </c>
      <c r="D82" s="13">
        <v>374.52</v>
      </c>
      <c r="E82" s="13">
        <v>600</v>
      </c>
      <c r="F82" s="14">
        <v>500</v>
      </c>
    </row>
    <row r="83" spans="1:6" ht="15.75" x14ac:dyDescent="0.25">
      <c r="A83" s="8" t="s">
        <v>149</v>
      </c>
      <c r="B83" s="12" t="s">
        <v>150</v>
      </c>
      <c r="C83" s="13">
        <v>0</v>
      </c>
      <c r="D83" s="13">
        <v>0</v>
      </c>
      <c r="E83" s="13">
        <f t="shared" si="14"/>
        <v>0</v>
      </c>
      <c r="F83" s="11">
        <v>0</v>
      </c>
    </row>
    <row r="84" spans="1:6" ht="15.75" x14ac:dyDescent="0.25">
      <c r="A84" s="8" t="s">
        <v>151</v>
      </c>
      <c r="B84" s="12" t="s">
        <v>152</v>
      </c>
      <c r="C84" s="13">
        <v>500</v>
      </c>
      <c r="D84" s="13">
        <v>9289.68</v>
      </c>
      <c r="E84" s="13">
        <v>10000</v>
      </c>
      <c r="F84" s="11">
        <v>1500</v>
      </c>
    </row>
    <row r="85" spans="1:6" ht="15.75" x14ac:dyDescent="0.25">
      <c r="A85" s="8" t="s">
        <v>153</v>
      </c>
      <c r="B85" s="12" t="s">
        <v>154</v>
      </c>
      <c r="C85" s="13">
        <v>600</v>
      </c>
      <c r="D85" s="13">
        <v>444.18</v>
      </c>
      <c r="E85" s="13">
        <v>600</v>
      </c>
      <c r="F85" s="11">
        <v>600</v>
      </c>
    </row>
    <row r="86" spans="1:6" ht="15.75" x14ac:dyDescent="0.25">
      <c r="A86" s="8" t="s">
        <v>155</v>
      </c>
      <c r="B86" s="12" t="s">
        <v>156</v>
      </c>
      <c r="C86" s="13">
        <v>5500</v>
      </c>
      <c r="D86" s="13">
        <v>2450</v>
      </c>
      <c r="E86" s="13">
        <v>4000</v>
      </c>
      <c r="F86" s="11">
        <v>4000</v>
      </c>
    </row>
    <row r="87" spans="1:6" ht="15.75" x14ac:dyDescent="0.25">
      <c r="A87" s="8"/>
      <c r="B87" s="15" t="s">
        <v>17</v>
      </c>
      <c r="C87" s="16">
        <f t="shared" ref="C87:F87" si="15">SUM(C71:C86)</f>
        <v>58850</v>
      </c>
      <c r="D87" s="16">
        <f t="shared" si="15"/>
        <v>43088.46</v>
      </c>
      <c r="E87" s="16">
        <f t="shared" si="15"/>
        <v>52200</v>
      </c>
      <c r="F87" s="17">
        <f t="shared" si="15"/>
        <v>44850</v>
      </c>
    </row>
    <row r="88" spans="1:6" ht="15.75" x14ac:dyDescent="0.25">
      <c r="A88" s="8" t="s">
        <v>157</v>
      </c>
      <c r="B88" s="9" t="s">
        <v>158</v>
      </c>
      <c r="C88" s="13"/>
      <c r="D88" s="13"/>
      <c r="E88" s="13"/>
      <c r="F88" s="11"/>
    </row>
    <row r="89" spans="1:6" ht="15.75" x14ac:dyDescent="0.25">
      <c r="A89" s="8" t="s">
        <v>159</v>
      </c>
      <c r="B89" s="12" t="s">
        <v>160</v>
      </c>
      <c r="C89" s="13">
        <v>1000</v>
      </c>
      <c r="D89" s="13">
        <v>18.170000000000002</v>
      </c>
      <c r="E89" s="13">
        <v>1000</v>
      </c>
      <c r="F89" s="11">
        <v>1000</v>
      </c>
    </row>
    <row r="90" spans="1:6" ht="15.75" x14ac:dyDescent="0.25">
      <c r="A90" s="8" t="s">
        <v>161</v>
      </c>
      <c r="B90" s="12" t="s">
        <v>162</v>
      </c>
      <c r="C90" s="13">
        <v>6000</v>
      </c>
      <c r="D90" s="13">
        <v>5818.62</v>
      </c>
      <c r="E90" s="13">
        <v>7000</v>
      </c>
      <c r="F90" s="14">
        <v>7000</v>
      </c>
    </row>
    <row r="91" spans="1:6" ht="15.75" x14ac:dyDescent="0.25">
      <c r="A91" s="8" t="s">
        <v>163</v>
      </c>
      <c r="B91" s="12" t="s">
        <v>164</v>
      </c>
      <c r="C91" s="13">
        <v>7000</v>
      </c>
      <c r="D91" s="13">
        <v>5423.04</v>
      </c>
      <c r="E91" s="13">
        <v>6500</v>
      </c>
      <c r="F91" s="11">
        <v>7000</v>
      </c>
    </row>
    <row r="92" spans="1:6" ht="15.75" x14ac:dyDescent="0.25">
      <c r="A92" s="8"/>
      <c r="B92" s="15" t="s">
        <v>17</v>
      </c>
      <c r="C92" s="16">
        <f t="shared" ref="C92:F92" si="16">SUM(C89:C91)</f>
        <v>14000</v>
      </c>
      <c r="D92" s="16">
        <f t="shared" si="16"/>
        <v>11259.83</v>
      </c>
      <c r="E92" s="16">
        <f t="shared" si="16"/>
        <v>14500</v>
      </c>
      <c r="F92" s="17">
        <f t="shared" si="16"/>
        <v>15000</v>
      </c>
    </row>
    <row r="93" spans="1:6" ht="15.75" x14ac:dyDescent="0.25">
      <c r="A93" s="8" t="s">
        <v>165</v>
      </c>
      <c r="B93" s="9" t="s">
        <v>166</v>
      </c>
      <c r="C93" s="13">
        <v>102925</v>
      </c>
      <c r="D93" s="13">
        <v>110465.55</v>
      </c>
      <c r="E93" s="13">
        <f>D93</f>
        <v>110465.55</v>
      </c>
      <c r="F93" s="19">
        <v>125000</v>
      </c>
    </row>
    <row r="94" spans="1:6" ht="15.75" x14ac:dyDescent="0.25">
      <c r="A94" s="8"/>
      <c r="B94" s="15" t="s">
        <v>17</v>
      </c>
      <c r="C94" s="16">
        <f t="shared" ref="C94:D94" si="17">SUM(C93)</f>
        <v>102925</v>
      </c>
      <c r="D94" s="16">
        <f t="shared" si="17"/>
        <v>110465.55</v>
      </c>
      <c r="E94" s="16">
        <f t="shared" ref="E94:F94" si="18">SUM(E93)</f>
        <v>110465.55</v>
      </c>
      <c r="F94" s="17">
        <f t="shared" si="18"/>
        <v>125000</v>
      </c>
    </row>
    <row r="95" spans="1:6" ht="15.75" x14ac:dyDescent="0.25">
      <c r="A95" s="8" t="s">
        <v>167</v>
      </c>
      <c r="B95" s="9" t="s">
        <v>168</v>
      </c>
      <c r="C95" s="13">
        <v>2500</v>
      </c>
      <c r="D95" s="13">
        <v>2278</v>
      </c>
      <c r="E95" s="13">
        <v>2500</v>
      </c>
      <c r="F95" s="11">
        <v>2500</v>
      </c>
    </row>
    <row r="96" spans="1:6" ht="15.75" x14ac:dyDescent="0.25">
      <c r="A96" s="8"/>
      <c r="B96" s="15" t="s">
        <v>17</v>
      </c>
      <c r="C96" s="16">
        <f t="shared" ref="C96:F96" si="19">SUM(C95)</f>
        <v>2500</v>
      </c>
      <c r="D96" s="16">
        <f t="shared" si="19"/>
        <v>2278</v>
      </c>
      <c r="E96" s="16">
        <f t="shared" si="19"/>
        <v>2500</v>
      </c>
      <c r="F96" s="17">
        <f t="shared" si="19"/>
        <v>2500</v>
      </c>
    </row>
    <row r="97" spans="1:6" ht="15.75" x14ac:dyDescent="0.25">
      <c r="A97" s="8" t="s">
        <v>169</v>
      </c>
      <c r="B97" s="9" t="s">
        <v>170</v>
      </c>
      <c r="C97" s="13">
        <v>250000</v>
      </c>
      <c r="D97" s="13">
        <v>0</v>
      </c>
      <c r="E97" s="13">
        <f>D97</f>
        <v>0</v>
      </c>
      <c r="F97" s="11">
        <v>219200</v>
      </c>
    </row>
    <row r="98" spans="1:6" ht="15.75" x14ac:dyDescent="0.25">
      <c r="A98" s="8"/>
      <c r="B98" s="15" t="s">
        <v>17</v>
      </c>
      <c r="C98" s="16">
        <f t="shared" ref="C98:F98" si="20">SUM(C97)</f>
        <v>250000</v>
      </c>
      <c r="D98" s="16">
        <f t="shared" si="20"/>
        <v>0</v>
      </c>
      <c r="E98" s="16">
        <f t="shared" si="20"/>
        <v>0</v>
      </c>
      <c r="F98" s="17">
        <f t="shared" si="20"/>
        <v>219200</v>
      </c>
    </row>
    <row r="99" spans="1:6" ht="15.75" x14ac:dyDescent="0.25">
      <c r="A99" s="8" t="s">
        <v>171</v>
      </c>
      <c r="B99" s="9" t="s">
        <v>172</v>
      </c>
      <c r="C99" s="13">
        <v>2000</v>
      </c>
      <c r="D99" s="13">
        <v>0</v>
      </c>
      <c r="E99" s="13">
        <f>D99</f>
        <v>0</v>
      </c>
      <c r="F99" s="11">
        <v>2000</v>
      </c>
    </row>
    <row r="100" spans="1:6" ht="15.75" x14ac:dyDescent="0.25">
      <c r="A100" s="8"/>
      <c r="B100" s="15" t="s">
        <v>17</v>
      </c>
      <c r="C100" s="16">
        <f t="shared" ref="C100:F100" si="21">SUM(C99)</f>
        <v>2000</v>
      </c>
      <c r="D100" s="16">
        <f t="shared" si="21"/>
        <v>0</v>
      </c>
      <c r="E100" s="16">
        <f t="shared" si="21"/>
        <v>0</v>
      </c>
      <c r="F100" s="17">
        <f t="shared" si="21"/>
        <v>2000</v>
      </c>
    </row>
    <row r="101" spans="1:6" ht="15.75" x14ac:dyDescent="0.25">
      <c r="A101" s="8" t="s">
        <v>173</v>
      </c>
      <c r="B101" s="9" t="s">
        <v>174</v>
      </c>
      <c r="C101" s="13">
        <v>2000</v>
      </c>
      <c r="D101" s="13">
        <v>1401.38</v>
      </c>
      <c r="E101" s="13">
        <v>2000</v>
      </c>
      <c r="F101" s="11">
        <v>2000</v>
      </c>
    </row>
    <row r="102" spans="1:6" ht="15.75" x14ac:dyDescent="0.25">
      <c r="A102" s="8"/>
      <c r="B102" s="15" t="s">
        <v>17</v>
      </c>
      <c r="C102" s="16">
        <f t="shared" ref="C102:F102" si="22">SUM(C101)</f>
        <v>2000</v>
      </c>
      <c r="D102" s="16">
        <f t="shared" si="22"/>
        <v>1401.38</v>
      </c>
      <c r="E102" s="16">
        <f t="shared" si="22"/>
        <v>2000</v>
      </c>
      <c r="F102" s="17">
        <f t="shared" si="22"/>
        <v>2000</v>
      </c>
    </row>
    <row r="103" spans="1:6" ht="15.75" x14ac:dyDescent="0.25">
      <c r="A103" s="8" t="s">
        <v>175</v>
      </c>
      <c r="B103" s="9" t="s">
        <v>176</v>
      </c>
      <c r="C103" s="13"/>
      <c r="D103" s="13"/>
      <c r="E103" s="13"/>
      <c r="F103" s="11"/>
    </row>
    <row r="104" spans="1:6" ht="15.75" x14ac:dyDescent="0.25">
      <c r="A104" s="8" t="s">
        <v>177</v>
      </c>
      <c r="B104" s="12" t="s">
        <v>178</v>
      </c>
      <c r="C104" s="13">
        <v>360000</v>
      </c>
      <c r="D104" s="13">
        <v>291949.96000000002</v>
      </c>
      <c r="E104" s="13">
        <v>370000</v>
      </c>
      <c r="F104" s="11">
        <v>375000</v>
      </c>
    </row>
    <row r="105" spans="1:6" ht="15.75" x14ac:dyDescent="0.25">
      <c r="A105" s="8" t="s">
        <v>179</v>
      </c>
      <c r="B105" s="12" t="s">
        <v>180</v>
      </c>
      <c r="C105" s="13">
        <v>1000</v>
      </c>
      <c r="D105" s="13">
        <v>1345.59</v>
      </c>
      <c r="E105" s="13">
        <v>1500</v>
      </c>
      <c r="F105" s="11">
        <v>0</v>
      </c>
    </row>
    <row r="106" spans="1:6" ht="15.75" x14ac:dyDescent="0.25">
      <c r="A106" s="8" t="s">
        <v>181</v>
      </c>
      <c r="B106" s="12" t="s">
        <v>182</v>
      </c>
      <c r="C106" s="13">
        <v>10000</v>
      </c>
      <c r="D106" s="13">
        <v>6148.68</v>
      </c>
      <c r="E106" s="13">
        <v>7500</v>
      </c>
      <c r="F106" s="11">
        <v>9000</v>
      </c>
    </row>
    <row r="107" spans="1:6" ht="15.75" x14ac:dyDescent="0.25">
      <c r="A107" s="8" t="s">
        <v>183</v>
      </c>
      <c r="B107" s="12" t="s">
        <v>184</v>
      </c>
      <c r="C107" s="13">
        <v>9000</v>
      </c>
      <c r="D107" s="13">
        <v>8362.89</v>
      </c>
      <c r="E107" s="13">
        <v>9500</v>
      </c>
      <c r="F107" s="14">
        <v>9500</v>
      </c>
    </row>
    <row r="108" spans="1:6" ht="15.75" x14ac:dyDescent="0.25">
      <c r="A108" s="8" t="s">
        <v>185</v>
      </c>
      <c r="B108" s="12" t="s">
        <v>186</v>
      </c>
      <c r="C108" s="13">
        <v>6000</v>
      </c>
      <c r="D108" s="13">
        <v>3775.67</v>
      </c>
      <c r="E108" s="13">
        <v>5000</v>
      </c>
      <c r="F108" s="14">
        <v>5500</v>
      </c>
    </row>
    <row r="109" spans="1:6" ht="15.75" x14ac:dyDescent="0.25">
      <c r="A109" s="8" t="s">
        <v>187</v>
      </c>
      <c r="B109" s="12" t="s">
        <v>188</v>
      </c>
      <c r="C109" s="13">
        <v>2000</v>
      </c>
      <c r="D109" s="13">
        <v>5303.12</v>
      </c>
      <c r="E109" s="13">
        <v>6000</v>
      </c>
      <c r="F109" s="11">
        <v>3000</v>
      </c>
    </row>
    <row r="110" spans="1:6" ht="15.75" x14ac:dyDescent="0.25">
      <c r="A110" s="8" t="s">
        <v>189</v>
      </c>
      <c r="B110" s="12" t="s">
        <v>190</v>
      </c>
      <c r="C110" s="13">
        <v>4000</v>
      </c>
      <c r="D110" s="13">
        <v>9241.34</v>
      </c>
      <c r="E110" s="13">
        <v>10000</v>
      </c>
      <c r="F110" s="11">
        <v>4000</v>
      </c>
    </row>
    <row r="111" spans="1:6" ht="15.75" x14ac:dyDescent="0.25">
      <c r="A111" s="8" t="s">
        <v>191</v>
      </c>
      <c r="B111" s="12" t="s">
        <v>192</v>
      </c>
      <c r="C111" s="13">
        <v>3000</v>
      </c>
      <c r="D111" s="13">
        <v>56.42</v>
      </c>
      <c r="E111" s="13">
        <v>1000</v>
      </c>
      <c r="F111" s="11">
        <v>2500</v>
      </c>
    </row>
    <row r="112" spans="1:6" ht="15.75" x14ac:dyDescent="0.25">
      <c r="A112" s="8" t="s">
        <v>193</v>
      </c>
      <c r="B112" s="12" t="s">
        <v>194</v>
      </c>
      <c r="C112" s="13">
        <v>5000</v>
      </c>
      <c r="D112" s="13">
        <v>4305.91</v>
      </c>
      <c r="E112" s="13">
        <v>5000</v>
      </c>
      <c r="F112" s="11">
        <v>5000</v>
      </c>
    </row>
    <row r="113" spans="1:6" ht="15.75" x14ac:dyDescent="0.25">
      <c r="A113" s="8" t="s">
        <v>195</v>
      </c>
      <c r="B113" s="12" t="s">
        <v>196</v>
      </c>
      <c r="C113" s="13">
        <v>500</v>
      </c>
      <c r="D113" s="13">
        <v>178.5</v>
      </c>
      <c r="E113" s="13">
        <v>200</v>
      </c>
      <c r="F113" s="11">
        <v>500</v>
      </c>
    </row>
    <row r="114" spans="1:6" ht="15.75" x14ac:dyDescent="0.25">
      <c r="A114" s="8" t="s">
        <v>197</v>
      </c>
      <c r="B114" s="12" t="s">
        <v>198</v>
      </c>
      <c r="C114" s="13">
        <v>500</v>
      </c>
      <c r="D114" s="13">
        <v>500</v>
      </c>
      <c r="E114" s="13">
        <v>500</v>
      </c>
      <c r="F114" s="11">
        <v>500</v>
      </c>
    </row>
    <row r="115" spans="1:6" ht="15.75" x14ac:dyDescent="0.25">
      <c r="A115" s="8" t="s">
        <v>199</v>
      </c>
      <c r="B115" s="12" t="s">
        <v>200</v>
      </c>
      <c r="C115" s="13">
        <v>3000</v>
      </c>
      <c r="D115" s="13">
        <v>595.66</v>
      </c>
      <c r="E115" s="13">
        <v>2000</v>
      </c>
      <c r="F115" s="11">
        <v>2000</v>
      </c>
    </row>
    <row r="116" spans="1:6" ht="15.75" x14ac:dyDescent="0.25">
      <c r="A116" s="8" t="s">
        <v>201</v>
      </c>
      <c r="B116" s="12" t="s">
        <v>202</v>
      </c>
      <c r="C116" s="13">
        <v>5000</v>
      </c>
      <c r="D116" s="13">
        <v>6296.68</v>
      </c>
      <c r="E116" s="13">
        <v>7000</v>
      </c>
      <c r="F116" s="14">
        <v>5000</v>
      </c>
    </row>
    <row r="117" spans="1:6" ht="15.75" x14ac:dyDescent="0.25">
      <c r="A117" s="8" t="s">
        <v>203</v>
      </c>
      <c r="B117" s="12" t="s">
        <v>204</v>
      </c>
      <c r="C117" s="13">
        <v>5500</v>
      </c>
      <c r="D117" s="13">
        <v>2450</v>
      </c>
      <c r="E117" s="13">
        <v>3000</v>
      </c>
      <c r="F117" s="11">
        <v>4000</v>
      </c>
    </row>
    <row r="118" spans="1:6" ht="15.75" x14ac:dyDescent="0.25">
      <c r="A118" s="8" t="s">
        <v>205</v>
      </c>
      <c r="B118" s="12" t="s">
        <v>206</v>
      </c>
      <c r="C118" s="13">
        <v>300</v>
      </c>
      <c r="D118" s="13">
        <v>325.72000000000003</v>
      </c>
      <c r="E118" s="13">
        <v>400</v>
      </c>
      <c r="F118" s="11">
        <v>400</v>
      </c>
    </row>
    <row r="119" spans="1:6" ht="15.75" x14ac:dyDescent="0.25">
      <c r="A119" s="8" t="s">
        <v>207</v>
      </c>
      <c r="B119" s="12" t="s">
        <v>208</v>
      </c>
      <c r="C119" s="13">
        <v>300</v>
      </c>
      <c r="D119" s="13">
        <v>156.41</v>
      </c>
      <c r="E119" s="13">
        <v>250</v>
      </c>
      <c r="F119" s="11">
        <v>300</v>
      </c>
    </row>
    <row r="120" spans="1:6" ht="15.75" x14ac:dyDescent="0.25">
      <c r="A120" s="8" t="s">
        <v>209</v>
      </c>
      <c r="B120" s="12" t="s">
        <v>210</v>
      </c>
      <c r="C120" s="13">
        <v>2000</v>
      </c>
      <c r="D120" s="13">
        <v>0</v>
      </c>
      <c r="E120" s="13">
        <v>1000</v>
      </c>
      <c r="F120" s="11">
        <v>1300</v>
      </c>
    </row>
    <row r="121" spans="1:6" ht="15.75" x14ac:dyDescent="0.25">
      <c r="A121" s="8" t="s">
        <v>211</v>
      </c>
      <c r="B121" s="12" t="s">
        <v>212</v>
      </c>
      <c r="C121" s="13">
        <v>1000</v>
      </c>
      <c r="D121" s="13">
        <v>0</v>
      </c>
      <c r="E121" s="13">
        <v>1000</v>
      </c>
      <c r="F121" s="11">
        <v>1000</v>
      </c>
    </row>
    <row r="122" spans="1:6" ht="15.75" x14ac:dyDescent="0.25">
      <c r="A122" s="8"/>
      <c r="B122" s="15" t="s">
        <v>17</v>
      </c>
      <c r="C122" s="16">
        <f t="shared" ref="C122:F122" si="23">SUM(C104:C121)</f>
        <v>418100</v>
      </c>
      <c r="D122" s="16">
        <f t="shared" si="23"/>
        <v>340992.54999999993</v>
      </c>
      <c r="E122" s="16">
        <f t="shared" si="23"/>
        <v>430850</v>
      </c>
      <c r="F122" s="17">
        <f t="shared" si="23"/>
        <v>428500</v>
      </c>
    </row>
    <row r="123" spans="1:6" ht="15.75" x14ac:dyDescent="0.25">
      <c r="A123" s="8" t="s">
        <v>213</v>
      </c>
      <c r="B123" s="9" t="s">
        <v>214</v>
      </c>
      <c r="C123" s="13"/>
      <c r="D123" s="13"/>
      <c r="E123" s="13"/>
      <c r="F123" s="11"/>
    </row>
    <row r="124" spans="1:6" ht="15.75" x14ac:dyDescent="0.25">
      <c r="A124" s="8" t="s">
        <v>215</v>
      </c>
      <c r="B124" s="12" t="s">
        <v>216</v>
      </c>
      <c r="C124" s="13">
        <v>0</v>
      </c>
      <c r="D124" s="13">
        <v>0</v>
      </c>
      <c r="E124" s="13">
        <f>D124</f>
        <v>0</v>
      </c>
      <c r="F124" s="11">
        <v>0</v>
      </c>
    </row>
    <row r="125" spans="1:6" ht="15.75" x14ac:dyDescent="0.25">
      <c r="A125" s="8" t="s">
        <v>217</v>
      </c>
      <c r="B125" s="12" t="s">
        <v>218</v>
      </c>
      <c r="C125" s="13">
        <v>0</v>
      </c>
      <c r="D125" s="13">
        <v>0</v>
      </c>
      <c r="E125" s="13">
        <f>D125</f>
        <v>0</v>
      </c>
      <c r="F125" s="11">
        <v>0</v>
      </c>
    </row>
    <row r="126" spans="1:6" ht="15.75" x14ac:dyDescent="0.25">
      <c r="A126" s="8"/>
      <c r="B126" s="15" t="s">
        <v>17</v>
      </c>
      <c r="C126" s="16">
        <f t="shared" ref="C126:F126" si="24">SUM(C124:C125)</f>
        <v>0</v>
      </c>
      <c r="D126" s="16">
        <f t="shared" si="24"/>
        <v>0</v>
      </c>
      <c r="E126" s="16">
        <f t="shared" si="24"/>
        <v>0</v>
      </c>
      <c r="F126" s="17">
        <f t="shared" si="24"/>
        <v>0</v>
      </c>
    </row>
    <row r="127" spans="1:6" ht="15.75" x14ac:dyDescent="0.25">
      <c r="A127" s="8" t="s">
        <v>219</v>
      </c>
      <c r="B127" s="9" t="s">
        <v>220</v>
      </c>
      <c r="C127" s="13"/>
      <c r="D127" s="13"/>
      <c r="E127" s="13"/>
      <c r="F127" s="11"/>
    </row>
    <row r="128" spans="1:6" ht="15.75" x14ac:dyDescent="0.25">
      <c r="A128" s="8" t="s">
        <v>221</v>
      </c>
      <c r="B128" s="12" t="s">
        <v>222</v>
      </c>
      <c r="C128" s="13">
        <v>42500</v>
      </c>
      <c r="D128" s="13">
        <v>36029.949999999997</v>
      </c>
      <c r="E128" s="13">
        <v>45000</v>
      </c>
      <c r="F128" s="14">
        <f>45000+500</f>
        <v>45500</v>
      </c>
    </row>
    <row r="129" spans="1:6" ht="15.75" x14ac:dyDescent="0.25">
      <c r="A129" s="8" t="s">
        <v>223</v>
      </c>
      <c r="B129" s="12" t="s">
        <v>224</v>
      </c>
      <c r="C129" s="13">
        <v>56500</v>
      </c>
      <c r="D129" s="13">
        <v>47794.73</v>
      </c>
      <c r="E129" s="13">
        <v>60000</v>
      </c>
      <c r="F129" s="14">
        <v>60500</v>
      </c>
    </row>
    <row r="130" spans="1:6" ht="15.75" x14ac:dyDescent="0.25">
      <c r="A130" s="8" t="s">
        <v>225</v>
      </c>
      <c r="B130" s="12" t="s">
        <v>226</v>
      </c>
      <c r="C130" s="13">
        <v>2000</v>
      </c>
      <c r="D130" s="13">
        <v>401.5</v>
      </c>
      <c r="E130" s="13">
        <v>1000</v>
      </c>
      <c r="F130" s="11">
        <v>1500</v>
      </c>
    </row>
    <row r="131" spans="1:6" ht="15.75" x14ac:dyDescent="0.25">
      <c r="A131" s="8" t="s">
        <v>227</v>
      </c>
      <c r="B131" s="12" t="s">
        <v>228</v>
      </c>
      <c r="C131" s="13">
        <v>1000</v>
      </c>
      <c r="D131" s="13">
        <v>0</v>
      </c>
      <c r="E131" s="13">
        <v>500</v>
      </c>
      <c r="F131" s="11">
        <v>1000</v>
      </c>
    </row>
    <row r="132" spans="1:6" ht="15.75" x14ac:dyDescent="0.25">
      <c r="A132" s="8" t="s">
        <v>229</v>
      </c>
      <c r="B132" s="12" t="s">
        <v>230</v>
      </c>
      <c r="C132" s="13">
        <v>3600</v>
      </c>
      <c r="D132" s="13">
        <v>2142.27</v>
      </c>
      <c r="E132" s="13">
        <v>2500</v>
      </c>
      <c r="F132" s="14">
        <v>3000</v>
      </c>
    </row>
    <row r="133" spans="1:6" ht="15.75" x14ac:dyDescent="0.25">
      <c r="A133" s="8" t="s">
        <v>231</v>
      </c>
      <c r="B133" s="12" t="s">
        <v>232</v>
      </c>
      <c r="C133" s="13">
        <v>400</v>
      </c>
      <c r="D133" s="13">
        <v>312.61</v>
      </c>
      <c r="E133" s="13">
        <v>400</v>
      </c>
      <c r="F133" s="11">
        <v>400</v>
      </c>
    </row>
    <row r="134" spans="1:6" ht="15.75" x14ac:dyDescent="0.25">
      <c r="A134" s="8" t="s">
        <v>233</v>
      </c>
      <c r="B134" s="12" t="s">
        <v>234</v>
      </c>
      <c r="C134" s="13">
        <v>5000</v>
      </c>
      <c r="D134" s="13">
        <v>4349.53</v>
      </c>
      <c r="E134" s="13">
        <v>5000</v>
      </c>
      <c r="F134" s="11">
        <v>5000</v>
      </c>
    </row>
    <row r="135" spans="1:6" ht="15.75" x14ac:dyDescent="0.25">
      <c r="A135" s="8" t="s">
        <v>235</v>
      </c>
      <c r="B135" s="12" t="s">
        <v>236</v>
      </c>
      <c r="C135" s="13">
        <v>0</v>
      </c>
      <c r="D135" s="13">
        <v>0</v>
      </c>
      <c r="E135" s="13">
        <f t="shared" ref="E135" si="25">D135/9*12</f>
        <v>0</v>
      </c>
      <c r="F135" s="11">
        <v>0</v>
      </c>
    </row>
    <row r="136" spans="1:6" ht="15.75" x14ac:dyDescent="0.25">
      <c r="A136" s="8" t="s">
        <v>237</v>
      </c>
      <c r="B136" s="12" t="s">
        <v>238</v>
      </c>
      <c r="C136" s="13">
        <v>500</v>
      </c>
      <c r="D136" s="13">
        <v>50</v>
      </c>
      <c r="E136" s="13">
        <v>500</v>
      </c>
      <c r="F136" s="11">
        <v>500</v>
      </c>
    </row>
    <row r="137" spans="1:6" ht="15.75" x14ac:dyDescent="0.25">
      <c r="A137" s="8"/>
      <c r="B137" s="15" t="s">
        <v>17</v>
      </c>
      <c r="C137" s="16">
        <f t="shared" ref="C137:F137" si="26">SUM(C128:C136)</f>
        <v>111500</v>
      </c>
      <c r="D137" s="16">
        <f t="shared" si="26"/>
        <v>91080.59</v>
      </c>
      <c r="E137" s="16">
        <f t="shared" si="26"/>
        <v>114900</v>
      </c>
      <c r="F137" s="17">
        <f t="shared" si="26"/>
        <v>117400</v>
      </c>
    </row>
    <row r="138" spans="1:6" ht="15.75" x14ac:dyDescent="0.25">
      <c r="A138" s="8" t="s">
        <v>239</v>
      </c>
      <c r="B138" s="9" t="s">
        <v>240</v>
      </c>
      <c r="C138" s="13">
        <v>0</v>
      </c>
      <c r="D138" s="13">
        <v>0</v>
      </c>
      <c r="E138" s="13">
        <f>SUM(C138-D138)</f>
        <v>0</v>
      </c>
      <c r="F138" s="11"/>
    </row>
    <row r="139" spans="1:6" ht="15.75" x14ac:dyDescent="0.25">
      <c r="A139" s="8"/>
      <c r="B139" s="15" t="s">
        <v>17</v>
      </c>
      <c r="C139" s="16">
        <f t="shared" ref="C139:F139" si="27">SUM(C138)</f>
        <v>0</v>
      </c>
      <c r="D139" s="16">
        <f t="shared" si="27"/>
        <v>0</v>
      </c>
      <c r="E139" s="16">
        <f t="shared" si="27"/>
        <v>0</v>
      </c>
      <c r="F139" s="17">
        <f t="shared" si="27"/>
        <v>0</v>
      </c>
    </row>
    <row r="140" spans="1:6" ht="15.75" x14ac:dyDescent="0.25">
      <c r="A140" s="8" t="s">
        <v>241</v>
      </c>
      <c r="B140" s="9" t="s">
        <v>242</v>
      </c>
      <c r="C140" s="13">
        <v>300</v>
      </c>
      <c r="D140" s="13">
        <v>510</v>
      </c>
      <c r="E140" s="13">
        <v>550</v>
      </c>
      <c r="F140" s="11">
        <v>400</v>
      </c>
    </row>
    <row r="141" spans="1:6" ht="15.75" x14ac:dyDescent="0.25">
      <c r="A141" s="8"/>
      <c r="B141" s="15" t="s">
        <v>17</v>
      </c>
      <c r="C141" s="16">
        <f t="shared" ref="C141:F141" si="28">SUM(C140)</f>
        <v>300</v>
      </c>
      <c r="D141" s="16">
        <f t="shared" si="28"/>
        <v>510</v>
      </c>
      <c r="E141" s="16">
        <f t="shared" si="28"/>
        <v>550</v>
      </c>
      <c r="F141" s="17">
        <f t="shared" si="28"/>
        <v>400</v>
      </c>
    </row>
    <row r="142" spans="1:6" ht="15.75" x14ac:dyDescent="0.25">
      <c r="A142" s="8" t="s">
        <v>243</v>
      </c>
      <c r="B142" s="9" t="s">
        <v>244</v>
      </c>
      <c r="C142" s="13"/>
      <c r="D142" s="13"/>
      <c r="E142" s="13"/>
      <c r="F142" s="11"/>
    </row>
    <row r="143" spans="1:6" ht="15.75" x14ac:dyDescent="0.25">
      <c r="A143" s="8" t="s">
        <v>245</v>
      </c>
      <c r="B143" s="12" t="s">
        <v>246</v>
      </c>
      <c r="C143" s="13">
        <v>325000</v>
      </c>
      <c r="D143" s="13">
        <v>260708.24</v>
      </c>
      <c r="E143" s="13">
        <v>335000</v>
      </c>
      <c r="F143" s="11">
        <v>345000</v>
      </c>
    </row>
    <row r="144" spans="1:6" ht="15.75" x14ac:dyDescent="0.25">
      <c r="A144" s="8" t="s">
        <v>247</v>
      </c>
      <c r="B144" s="12" t="s">
        <v>248</v>
      </c>
      <c r="C144" s="13">
        <v>0</v>
      </c>
      <c r="D144" s="13">
        <v>0</v>
      </c>
      <c r="E144" s="13">
        <v>0</v>
      </c>
      <c r="F144" s="14">
        <v>0</v>
      </c>
    </row>
    <row r="145" spans="1:6" ht="15.75" x14ac:dyDescent="0.25">
      <c r="A145" s="8" t="s">
        <v>249</v>
      </c>
      <c r="B145" s="12" t="s">
        <v>250</v>
      </c>
      <c r="C145" s="13">
        <v>0</v>
      </c>
      <c r="D145" s="13">
        <v>2250.84</v>
      </c>
      <c r="E145" s="13">
        <v>3000</v>
      </c>
      <c r="F145" s="14">
        <v>3000</v>
      </c>
    </row>
    <row r="146" spans="1:6" ht="15.75" x14ac:dyDescent="0.25">
      <c r="A146" s="8" t="s">
        <v>251</v>
      </c>
      <c r="B146" s="12" t="s">
        <v>252</v>
      </c>
      <c r="C146" s="13">
        <v>4000</v>
      </c>
      <c r="D146" s="13">
        <v>37.340000000000003</v>
      </c>
      <c r="E146" s="13">
        <v>1000</v>
      </c>
      <c r="F146" s="20">
        <v>2000</v>
      </c>
    </row>
    <row r="147" spans="1:6" ht="15.75" x14ac:dyDescent="0.25">
      <c r="A147" s="8" t="s">
        <v>253</v>
      </c>
      <c r="B147" s="12" t="s">
        <v>254</v>
      </c>
      <c r="C147" s="13">
        <v>0</v>
      </c>
      <c r="D147" s="13">
        <v>0</v>
      </c>
      <c r="E147" s="13">
        <f t="shared" ref="E147" si="29">D147/10*12</f>
        <v>0</v>
      </c>
      <c r="F147" s="11">
        <v>0</v>
      </c>
    </row>
    <row r="148" spans="1:6" ht="15.75" x14ac:dyDescent="0.25">
      <c r="A148" s="8" t="s">
        <v>255</v>
      </c>
      <c r="B148" s="12" t="s">
        <v>256</v>
      </c>
      <c r="C148" s="13">
        <v>12000</v>
      </c>
      <c r="D148" s="13">
        <v>4078.83</v>
      </c>
      <c r="E148" s="13">
        <v>5000</v>
      </c>
      <c r="F148" s="14">
        <v>0</v>
      </c>
    </row>
    <row r="149" spans="1:6" ht="15.75" x14ac:dyDescent="0.25">
      <c r="A149" s="8" t="s">
        <v>257</v>
      </c>
      <c r="B149" s="12" t="s">
        <v>258</v>
      </c>
      <c r="C149" s="13">
        <v>40000</v>
      </c>
      <c r="D149" s="13">
        <v>23382.7</v>
      </c>
      <c r="E149" s="13">
        <v>30000</v>
      </c>
      <c r="F149" s="11">
        <v>40000</v>
      </c>
    </row>
    <row r="150" spans="1:6" ht="15.75" x14ac:dyDescent="0.25">
      <c r="A150" s="8" t="s">
        <v>259</v>
      </c>
      <c r="B150" s="12" t="s">
        <v>260</v>
      </c>
      <c r="C150" s="13">
        <v>40000</v>
      </c>
      <c r="D150" s="13">
        <v>16678.7</v>
      </c>
      <c r="E150" s="13">
        <v>25000</v>
      </c>
      <c r="F150" s="14">
        <v>40000</v>
      </c>
    </row>
    <row r="151" spans="1:6" ht="15.75" x14ac:dyDescent="0.25">
      <c r="A151" s="8" t="s">
        <v>261</v>
      </c>
      <c r="B151" s="12" t="s">
        <v>262</v>
      </c>
      <c r="C151" s="13">
        <v>12000</v>
      </c>
      <c r="D151" s="13">
        <v>5523.6</v>
      </c>
      <c r="E151" s="13">
        <v>7500</v>
      </c>
      <c r="F151" s="14">
        <v>10000</v>
      </c>
    </row>
    <row r="152" spans="1:6" ht="15.75" x14ac:dyDescent="0.25">
      <c r="A152" s="8" t="s">
        <v>263</v>
      </c>
      <c r="B152" s="12" t="s">
        <v>264</v>
      </c>
      <c r="C152" s="13">
        <v>6000</v>
      </c>
      <c r="D152" s="13">
        <v>6610.88</v>
      </c>
      <c r="E152" s="13">
        <v>8000</v>
      </c>
      <c r="F152" s="14">
        <v>8000</v>
      </c>
    </row>
    <row r="153" spans="1:6" ht="15.75" x14ac:dyDescent="0.25">
      <c r="A153" s="8" t="s">
        <v>265</v>
      </c>
      <c r="B153" s="12" t="s">
        <v>266</v>
      </c>
      <c r="C153" s="13">
        <v>10000</v>
      </c>
      <c r="D153" s="13">
        <v>4480.45</v>
      </c>
      <c r="E153" s="13">
        <v>5000</v>
      </c>
      <c r="F153" s="19">
        <v>10000</v>
      </c>
    </row>
    <row r="154" spans="1:6" ht="15.75" x14ac:dyDescent="0.25">
      <c r="A154" s="8" t="s">
        <v>267</v>
      </c>
      <c r="B154" s="12" t="s">
        <v>268</v>
      </c>
      <c r="C154" s="13">
        <v>50000</v>
      </c>
      <c r="D154" s="13">
        <v>0</v>
      </c>
      <c r="E154" s="13">
        <v>40000</v>
      </c>
      <c r="F154" s="19">
        <v>40000</v>
      </c>
    </row>
    <row r="155" spans="1:6" ht="15.75" x14ac:dyDescent="0.25">
      <c r="A155" s="8" t="s">
        <v>269</v>
      </c>
      <c r="B155" s="12" t="s">
        <v>270</v>
      </c>
      <c r="C155" s="13">
        <v>500</v>
      </c>
      <c r="D155" s="13">
        <v>777</v>
      </c>
      <c r="E155" s="13">
        <v>800</v>
      </c>
      <c r="F155" s="14">
        <v>500</v>
      </c>
    </row>
    <row r="156" spans="1:6" ht="15.75" x14ac:dyDescent="0.25">
      <c r="A156" s="8" t="s">
        <v>271</v>
      </c>
      <c r="B156" s="12" t="s">
        <v>272</v>
      </c>
      <c r="C156" s="13">
        <v>500</v>
      </c>
      <c r="D156" s="13">
        <v>199</v>
      </c>
      <c r="E156" s="13">
        <v>400</v>
      </c>
      <c r="F156" s="14">
        <v>500</v>
      </c>
    </row>
    <row r="157" spans="1:6" ht="15.75" x14ac:dyDescent="0.25">
      <c r="A157" s="8" t="s">
        <v>273</v>
      </c>
      <c r="B157" s="12" t="s">
        <v>274</v>
      </c>
      <c r="C157" s="13">
        <v>5000</v>
      </c>
      <c r="D157" s="13">
        <v>4058.46</v>
      </c>
      <c r="E157" s="13">
        <v>5000</v>
      </c>
      <c r="F157" s="14">
        <v>5000</v>
      </c>
    </row>
    <row r="158" spans="1:6" ht="15.75" x14ac:dyDescent="0.25">
      <c r="A158" s="8" t="s">
        <v>275</v>
      </c>
      <c r="B158" s="12" t="s">
        <v>276</v>
      </c>
      <c r="C158" s="13">
        <v>0</v>
      </c>
      <c r="D158" s="13">
        <v>0</v>
      </c>
      <c r="E158" s="13">
        <f t="shared" ref="E158:E163" si="30">D158/9*12</f>
        <v>0</v>
      </c>
      <c r="F158" s="14">
        <v>0</v>
      </c>
    </row>
    <row r="159" spans="1:6" ht="15.75" x14ac:dyDescent="0.25">
      <c r="A159" s="8" t="s">
        <v>277</v>
      </c>
      <c r="B159" s="12" t="s">
        <v>278</v>
      </c>
      <c r="C159" s="13">
        <v>1000</v>
      </c>
      <c r="D159" s="13">
        <v>448</v>
      </c>
      <c r="E159" s="13">
        <v>1000</v>
      </c>
      <c r="F159" s="14">
        <v>1000</v>
      </c>
    </row>
    <row r="160" spans="1:6" ht="15.75" x14ac:dyDescent="0.25">
      <c r="A160" s="8" t="s">
        <v>279</v>
      </c>
      <c r="B160" s="12" t="s">
        <v>280</v>
      </c>
      <c r="C160" s="13">
        <v>0</v>
      </c>
      <c r="D160" s="13">
        <v>0</v>
      </c>
      <c r="E160" s="13">
        <v>0</v>
      </c>
      <c r="F160" s="14">
        <v>0</v>
      </c>
    </row>
    <row r="161" spans="1:6" ht="15.75" x14ac:dyDescent="0.25">
      <c r="A161" s="8" t="s">
        <v>281</v>
      </c>
      <c r="B161" s="12" t="s">
        <v>282</v>
      </c>
      <c r="C161" s="13">
        <v>0</v>
      </c>
      <c r="D161" s="13">
        <v>0</v>
      </c>
      <c r="E161" s="13">
        <f t="shared" si="30"/>
        <v>0</v>
      </c>
      <c r="F161" s="11">
        <v>0</v>
      </c>
    </row>
    <row r="162" spans="1:6" ht="15.75" x14ac:dyDescent="0.25">
      <c r="A162" s="8" t="s">
        <v>283</v>
      </c>
      <c r="B162" s="12" t="s">
        <v>284</v>
      </c>
      <c r="C162" s="13">
        <v>500</v>
      </c>
      <c r="D162" s="13">
        <v>0</v>
      </c>
      <c r="E162" s="13">
        <v>500</v>
      </c>
      <c r="F162" s="11">
        <v>500</v>
      </c>
    </row>
    <row r="163" spans="1:6" ht="15.75" x14ac:dyDescent="0.25">
      <c r="A163" s="8" t="s">
        <v>285</v>
      </c>
      <c r="B163" s="12" t="s">
        <v>286</v>
      </c>
      <c r="C163" s="13">
        <v>0</v>
      </c>
      <c r="D163" s="13">
        <v>0</v>
      </c>
      <c r="E163" s="13">
        <f t="shared" si="30"/>
        <v>0</v>
      </c>
      <c r="F163" s="11">
        <v>0</v>
      </c>
    </row>
    <row r="164" spans="1:6" ht="15.75" x14ac:dyDescent="0.25">
      <c r="A164" s="8"/>
      <c r="B164" s="15" t="s">
        <v>17</v>
      </c>
      <c r="C164" s="16">
        <f t="shared" ref="C164:F164" si="31">SUM(C143:C163)</f>
        <v>506500</v>
      </c>
      <c r="D164" s="16">
        <f t="shared" si="31"/>
        <v>329234.0400000001</v>
      </c>
      <c r="E164" s="16">
        <f t="shared" si="31"/>
        <v>467200</v>
      </c>
      <c r="F164" s="17">
        <f t="shared" si="31"/>
        <v>505500</v>
      </c>
    </row>
    <row r="165" spans="1:6" ht="15.75" x14ac:dyDescent="0.25">
      <c r="A165" s="8" t="s">
        <v>287</v>
      </c>
      <c r="B165" s="9" t="s">
        <v>288</v>
      </c>
      <c r="C165" s="13"/>
      <c r="D165" s="13"/>
      <c r="E165" s="13"/>
      <c r="F165" s="11"/>
    </row>
    <row r="166" spans="1:6" ht="15.75" x14ac:dyDescent="0.25">
      <c r="A166" s="8" t="s">
        <v>289</v>
      </c>
      <c r="B166" s="12" t="s">
        <v>290</v>
      </c>
      <c r="C166" s="13">
        <v>50000</v>
      </c>
      <c r="D166" s="13">
        <v>25166.9</v>
      </c>
      <c r="E166" s="13">
        <v>25200</v>
      </c>
      <c r="F166" s="19">
        <v>35000</v>
      </c>
    </row>
    <row r="167" spans="1:6" ht="15.75" x14ac:dyDescent="0.25">
      <c r="A167" s="8" t="s">
        <v>291</v>
      </c>
      <c r="B167" s="12" t="s">
        <v>292</v>
      </c>
      <c r="C167" s="13">
        <v>0</v>
      </c>
      <c r="D167" s="13">
        <v>0</v>
      </c>
      <c r="E167" s="13">
        <f t="shared" ref="E167" si="32">D167/9*12</f>
        <v>0</v>
      </c>
      <c r="F167" s="11">
        <v>0</v>
      </c>
    </row>
    <row r="168" spans="1:6" ht="15.75" x14ac:dyDescent="0.25">
      <c r="A168" s="8" t="s">
        <v>293</v>
      </c>
      <c r="B168" s="12" t="s">
        <v>294</v>
      </c>
      <c r="C168" s="13">
        <v>20000</v>
      </c>
      <c r="D168" s="13">
        <v>23119.1</v>
      </c>
      <c r="E168" s="13">
        <v>24000</v>
      </c>
      <c r="F168" s="14">
        <f>20000+2475</f>
        <v>22475</v>
      </c>
    </row>
    <row r="169" spans="1:6" ht="15.75" x14ac:dyDescent="0.25">
      <c r="A169" s="8" t="s">
        <v>295</v>
      </c>
      <c r="B169" s="12" t="s">
        <v>296</v>
      </c>
      <c r="C169" s="13">
        <v>5000</v>
      </c>
      <c r="D169" s="13">
        <v>6788.61</v>
      </c>
      <c r="E169" s="13">
        <v>7000</v>
      </c>
      <c r="F169" s="11">
        <v>5000</v>
      </c>
    </row>
    <row r="170" spans="1:6" ht="15.75" x14ac:dyDescent="0.25">
      <c r="A170" s="8" t="s">
        <v>297</v>
      </c>
      <c r="B170" s="12" t="s">
        <v>298</v>
      </c>
      <c r="C170" s="13">
        <v>0</v>
      </c>
      <c r="D170" s="13">
        <v>0</v>
      </c>
      <c r="E170" s="13">
        <v>0</v>
      </c>
      <c r="F170" s="14">
        <v>0</v>
      </c>
    </row>
    <row r="171" spans="1:6" ht="15.75" x14ac:dyDescent="0.25">
      <c r="A171" s="8"/>
      <c r="B171" s="15" t="s">
        <v>17</v>
      </c>
      <c r="C171" s="16">
        <f t="shared" ref="C171:F171" si="33">SUM(C166:C170)</f>
        <v>75000</v>
      </c>
      <c r="D171" s="16">
        <f t="shared" si="33"/>
        <v>55074.61</v>
      </c>
      <c r="E171" s="16">
        <f t="shared" si="33"/>
        <v>56200</v>
      </c>
      <c r="F171" s="17">
        <f t="shared" si="33"/>
        <v>62475</v>
      </c>
    </row>
    <row r="172" spans="1:6" ht="15.75" x14ac:dyDescent="0.25">
      <c r="A172" s="8" t="s">
        <v>299</v>
      </c>
      <c r="B172" s="9" t="s">
        <v>300</v>
      </c>
      <c r="C172" s="13">
        <v>11000</v>
      </c>
      <c r="D172" s="13">
        <v>7440.86</v>
      </c>
      <c r="E172" s="13">
        <v>9000</v>
      </c>
      <c r="F172" s="14">
        <v>10000</v>
      </c>
    </row>
    <row r="173" spans="1:6" ht="15.75" x14ac:dyDescent="0.25">
      <c r="A173" s="8"/>
      <c r="B173" s="15" t="s">
        <v>17</v>
      </c>
      <c r="C173" s="16">
        <f t="shared" ref="C173:F173" si="34">SUM(C172)</f>
        <v>11000</v>
      </c>
      <c r="D173" s="16">
        <f t="shared" si="34"/>
        <v>7440.86</v>
      </c>
      <c r="E173" s="16">
        <f t="shared" si="34"/>
        <v>9000</v>
      </c>
      <c r="F173" s="17">
        <f t="shared" si="34"/>
        <v>10000</v>
      </c>
    </row>
    <row r="174" spans="1:6" ht="15.75" x14ac:dyDescent="0.25">
      <c r="A174" s="8" t="s">
        <v>301</v>
      </c>
      <c r="B174" s="9" t="s">
        <v>302</v>
      </c>
      <c r="C174" s="13">
        <v>8000</v>
      </c>
      <c r="D174" s="13">
        <v>2168.91</v>
      </c>
      <c r="E174" s="13">
        <v>3000</v>
      </c>
      <c r="F174" s="11">
        <v>5000</v>
      </c>
    </row>
    <row r="175" spans="1:6" ht="15.75" x14ac:dyDescent="0.25">
      <c r="A175" s="8"/>
      <c r="B175" s="15" t="s">
        <v>17</v>
      </c>
      <c r="C175" s="16">
        <f t="shared" ref="C175:F175" si="35">SUM(C174)</f>
        <v>8000</v>
      </c>
      <c r="D175" s="16">
        <f t="shared" si="35"/>
        <v>2168.91</v>
      </c>
      <c r="E175" s="16">
        <f t="shared" si="35"/>
        <v>3000</v>
      </c>
      <c r="F175" s="17">
        <f t="shared" si="35"/>
        <v>5000</v>
      </c>
    </row>
    <row r="176" spans="1:6" ht="15.75" x14ac:dyDescent="0.25">
      <c r="A176" s="8" t="s">
        <v>303</v>
      </c>
      <c r="B176" s="9" t="s">
        <v>304</v>
      </c>
      <c r="C176" s="13"/>
      <c r="D176" s="13"/>
      <c r="E176" s="13"/>
      <c r="F176" s="11"/>
    </row>
    <row r="177" spans="1:6" ht="15.75" x14ac:dyDescent="0.25">
      <c r="A177" s="8" t="s">
        <v>305</v>
      </c>
      <c r="B177" s="12" t="s">
        <v>306</v>
      </c>
      <c r="C177" s="13">
        <v>20000</v>
      </c>
      <c r="D177" s="13">
        <v>8463.06</v>
      </c>
      <c r="E177" s="13">
        <v>12000</v>
      </c>
      <c r="F177" s="14">
        <v>19000</v>
      </c>
    </row>
    <row r="178" spans="1:6" ht="15.75" x14ac:dyDescent="0.25">
      <c r="A178" s="8" t="s">
        <v>307</v>
      </c>
      <c r="B178" s="12" t="s">
        <v>308</v>
      </c>
      <c r="C178" s="13">
        <v>11000</v>
      </c>
      <c r="D178" s="13">
        <v>8280</v>
      </c>
      <c r="E178" s="13">
        <v>10000</v>
      </c>
      <c r="F178" s="14">
        <v>10000</v>
      </c>
    </row>
    <row r="179" spans="1:6" ht="15.75" x14ac:dyDescent="0.25">
      <c r="A179" s="8" t="s">
        <v>309</v>
      </c>
      <c r="B179" s="12" t="s">
        <v>310</v>
      </c>
      <c r="C179" s="13">
        <v>1000</v>
      </c>
      <c r="D179" s="13">
        <v>0</v>
      </c>
      <c r="E179" s="13">
        <v>1000</v>
      </c>
      <c r="F179" s="14">
        <v>1000</v>
      </c>
    </row>
    <row r="180" spans="1:6" ht="15.75" x14ac:dyDescent="0.25">
      <c r="A180" s="8" t="s">
        <v>311</v>
      </c>
      <c r="B180" s="12" t="s">
        <v>312</v>
      </c>
      <c r="C180" s="13">
        <v>10000</v>
      </c>
      <c r="D180" s="21">
        <v>1458.67</v>
      </c>
      <c r="E180" s="13">
        <v>3000</v>
      </c>
      <c r="F180" s="11">
        <v>5000</v>
      </c>
    </row>
    <row r="181" spans="1:6" ht="15.75" x14ac:dyDescent="0.25">
      <c r="A181" s="8" t="s">
        <v>313</v>
      </c>
      <c r="B181" s="12" t="s">
        <v>314</v>
      </c>
      <c r="C181" s="13">
        <v>0</v>
      </c>
      <c r="D181" s="13">
        <v>0</v>
      </c>
      <c r="E181" s="13">
        <f t="shared" ref="E181:E187" si="36">D181/10*12</f>
        <v>0</v>
      </c>
      <c r="F181" s="11">
        <v>0</v>
      </c>
    </row>
    <row r="182" spans="1:6" ht="15.75" x14ac:dyDescent="0.25">
      <c r="A182" s="8" t="s">
        <v>315</v>
      </c>
      <c r="B182" s="12" t="s">
        <v>316</v>
      </c>
      <c r="C182" s="13">
        <v>6500</v>
      </c>
      <c r="D182" s="13">
        <v>4644.4799999999996</v>
      </c>
      <c r="E182" s="13">
        <v>6000</v>
      </c>
      <c r="F182" s="11">
        <v>6500</v>
      </c>
    </row>
    <row r="183" spans="1:6" ht="15.75" x14ac:dyDescent="0.25">
      <c r="A183" s="8" t="s">
        <v>317</v>
      </c>
      <c r="B183" s="12" t="s">
        <v>318</v>
      </c>
      <c r="C183" s="13">
        <v>14550</v>
      </c>
      <c r="D183" s="21">
        <v>1527.9</v>
      </c>
      <c r="E183" s="13">
        <v>5000</v>
      </c>
      <c r="F183" s="14">
        <v>7500</v>
      </c>
    </row>
    <row r="184" spans="1:6" ht="15.75" x14ac:dyDescent="0.25">
      <c r="A184" s="8" t="s">
        <v>319</v>
      </c>
      <c r="B184" s="12" t="s">
        <v>320</v>
      </c>
      <c r="C184" s="13">
        <v>1100</v>
      </c>
      <c r="D184" s="13">
        <v>712.54</v>
      </c>
      <c r="E184" s="13">
        <v>850</v>
      </c>
      <c r="F184" s="14">
        <v>1000</v>
      </c>
    </row>
    <row r="185" spans="1:6" ht="15.75" x14ac:dyDescent="0.25">
      <c r="A185" s="8" t="s">
        <v>321</v>
      </c>
      <c r="B185" s="12" t="s">
        <v>322</v>
      </c>
      <c r="C185" s="13">
        <v>6000</v>
      </c>
      <c r="D185" s="13">
        <v>4752.25</v>
      </c>
      <c r="E185" s="13">
        <v>6000</v>
      </c>
      <c r="F185" s="14">
        <v>6000</v>
      </c>
    </row>
    <row r="186" spans="1:6" ht="15.75" x14ac:dyDescent="0.25">
      <c r="A186" s="8" t="s">
        <v>323</v>
      </c>
      <c r="B186" s="12" t="s">
        <v>324</v>
      </c>
      <c r="C186" s="13">
        <v>400</v>
      </c>
      <c r="D186" s="13">
        <v>359.92</v>
      </c>
      <c r="E186" s="13">
        <v>450</v>
      </c>
      <c r="F186" s="14">
        <v>450</v>
      </c>
    </row>
    <row r="187" spans="1:6" ht="15.75" x14ac:dyDescent="0.25">
      <c r="A187" s="8" t="s">
        <v>325</v>
      </c>
      <c r="B187" s="12" t="s">
        <v>326</v>
      </c>
      <c r="C187" s="13">
        <v>0</v>
      </c>
      <c r="D187" s="13">
        <v>0</v>
      </c>
      <c r="E187" s="13">
        <f t="shared" si="36"/>
        <v>0</v>
      </c>
      <c r="F187" s="14">
        <v>0</v>
      </c>
    </row>
    <row r="188" spans="1:6" ht="15.75" x14ac:dyDescent="0.25">
      <c r="A188" s="8" t="s">
        <v>327</v>
      </c>
      <c r="B188" s="12" t="s">
        <v>328</v>
      </c>
      <c r="C188" s="13">
        <v>700</v>
      </c>
      <c r="D188" s="13">
        <v>601.73</v>
      </c>
      <c r="E188" s="13">
        <v>700</v>
      </c>
      <c r="F188" s="14">
        <v>700</v>
      </c>
    </row>
    <row r="189" spans="1:6" ht="15.75" x14ac:dyDescent="0.25">
      <c r="A189" s="8" t="s">
        <v>329</v>
      </c>
      <c r="B189" s="12" t="s">
        <v>330</v>
      </c>
      <c r="C189" s="13">
        <v>5000</v>
      </c>
      <c r="D189" s="21">
        <v>1404.99</v>
      </c>
      <c r="E189" s="13">
        <v>2500</v>
      </c>
      <c r="F189" s="14">
        <v>4000</v>
      </c>
    </row>
    <row r="190" spans="1:6" ht="15.75" x14ac:dyDescent="0.25">
      <c r="A190" s="8"/>
      <c r="B190" s="15" t="s">
        <v>17</v>
      </c>
      <c r="C190" s="16">
        <f t="shared" ref="C190:F190" si="37">SUM(C177:C189)</f>
        <v>76250</v>
      </c>
      <c r="D190" s="16">
        <f t="shared" si="37"/>
        <v>32205.539999999997</v>
      </c>
      <c r="E190" s="16">
        <f t="shared" si="37"/>
        <v>47500</v>
      </c>
      <c r="F190" s="17">
        <f t="shared" si="37"/>
        <v>61150</v>
      </c>
    </row>
    <row r="191" spans="1:6" ht="15.75" x14ac:dyDescent="0.25">
      <c r="A191" s="8" t="s">
        <v>331</v>
      </c>
      <c r="B191" s="9" t="s">
        <v>332</v>
      </c>
      <c r="C191" s="13"/>
      <c r="D191" s="13"/>
      <c r="E191" s="13"/>
      <c r="F191" s="11"/>
    </row>
    <row r="192" spans="1:6" ht="15.75" x14ac:dyDescent="0.25">
      <c r="A192" s="8" t="s">
        <v>333</v>
      </c>
      <c r="B192" s="12" t="s">
        <v>334</v>
      </c>
      <c r="C192" s="13">
        <v>56000</v>
      </c>
      <c r="D192" s="13">
        <v>47227.5</v>
      </c>
      <c r="E192" s="13">
        <v>47250</v>
      </c>
      <c r="F192" s="14">
        <v>50000</v>
      </c>
    </row>
    <row r="193" spans="1:6" ht="15.75" x14ac:dyDescent="0.25">
      <c r="A193" s="8" t="s">
        <v>335</v>
      </c>
      <c r="B193" s="12" t="s">
        <v>336</v>
      </c>
      <c r="C193" s="13">
        <v>1500</v>
      </c>
      <c r="D193" s="13">
        <v>0</v>
      </c>
      <c r="E193" s="13">
        <f t="shared" ref="E193:E197" si="38">D193/9*12</f>
        <v>0</v>
      </c>
      <c r="F193" s="11">
        <v>1500</v>
      </c>
    </row>
    <row r="194" spans="1:6" ht="15.75" x14ac:dyDescent="0.25">
      <c r="A194" s="8" t="s">
        <v>337</v>
      </c>
      <c r="B194" s="12" t="s">
        <v>338</v>
      </c>
      <c r="C194" s="13">
        <v>500</v>
      </c>
      <c r="D194" s="13">
        <v>0</v>
      </c>
      <c r="E194" s="13">
        <f t="shared" si="38"/>
        <v>0</v>
      </c>
      <c r="F194" s="11">
        <v>500</v>
      </c>
    </row>
    <row r="195" spans="1:6" ht="15.75" x14ac:dyDescent="0.25">
      <c r="A195" s="8" t="s">
        <v>339</v>
      </c>
      <c r="B195" s="12" t="s">
        <v>340</v>
      </c>
      <c r="C195" s="13">
        <v>1000</v>
      </c>
      <c r="D195" s="13">
        <v>0</v>
      </c>
      <c r="E195" s="13">
        <v>0</v>
      </c>
      <c r="F195" s="11">
        <v>1000</v>
      </c>
    </row>
    <row r="196" spans="1:6" ht="15.75" x14ac:dyDescent="0.25">
      <c r="A196" s="8" t="s">
        <v>341</v>
      </c>
      <c r="B196" s="12" t="s">
        <v>342</v>
      </c>
      <c r="C196" s="13">
        <v>4000</v>
      </c>
      <c r="D196" s="13">
        <v>1937.45</v>
      </c>
      <c r="E196" s="13">
        <v>3000</v>
      </c>
      <c r="F196" s="11">
        <v>4000</v>
      </c>
    </row>
    <row r="197" spans="1:6" ht="15.75" x14ac:dyDescent="0.25">
      <c r="A197" s="8" t="s">
        <v>343</v>
      </c>
      <c r="B197" s="12" t="s">
        <v>344</v>
      </c>
      <c r="C197" s="13">
        <v>1000</v>
      </c>
      <c r="D197" s="13">
        <v>0</v>
      </c>
      <c r="E197" s="13">
        <f t="shared" si="38"/>
        <v>0</v>
      </c>
      <c r="F197" s="11">
        <v>1000</v>
      </c>
    </row>
    <row r="198" spans="1:6" ht="15.75" x14ac:dyDescent="0.25">
      <c r="A198" s="8"/>
      <c r="B198" s="15" t="s">
        <v>17</v>
      </c>
      <c r="C198" s="16">
        <f t="shared" ref="C198:F198" si="39">SUM(C192:C197)</f>
        <v>64000</v>
      </c>
      <c r="D198" s="16">
        <f t="shared" si="39"/>
        <v>49164.95</v>
      </c>
      <c r="E198" s="16">
        <f t="shared" si="39"/>
        <v>50250</v>
      </c>
      <c r="F198" s="17">
        <f t="shared" si="39"/>
        <v>58000</v>
      </c>
    </row>
    <row r="199" spans="1:6" ht="15.75" x14ac:dyDescent="0.25">
      <c r="A199" s="8" t="s">
        <v>345</v>
      </c>
      <c r="B199" s="9" t="s">
        <v>346</v>
      </c>
      <c r="C199" s="13"/>
      <c r="D199" s="13"/>
      <c r="E199" s="13"/>
      <c r="F199" s="11"/>
    </row>
    <row r="200" spans="1:6" ht="15.75" x14ac:dyDescent="0.25">
      <c r="A200" s="8" t="s">
        <v>347</v>
      </c>
      <c r="B200" s="12" t="s">
        <v>348</v>
      </c>
      <c r="C200" s="13">
        <v>4000</v>
      </c>
      <c r="D200" s="13">
        <v>0</v>
      </c>
      <c r="E200" s="13">
        <v>1000</v>
      </c>
      <c r="F200" s="19">
        <v>0</v>
      </c>
    </row>
    <row r="201" spans="1:6" ht="15.75" x14ac:dyDescent="0.25">
      <c r="A201" s="8" t="s">
        <v>349</v>
      </c>
      <c r="B201" s="12" t="s">
        <v>350</v>
      </c>
      <c r="C201" s="13">
        <v>1000</v>
      </c>
      <c r="D201" s="13">
        <v>870</v>
      </c>
      <c r="E201" s="13">
        <v>1000</v>
      </c>
      <c r="F201" s="11">
        <v>1000</v>
      </c>
    </row>
    <row r="202" spans="1:6" ht="15.75" x14ac:dyDescent="0.25">
      <c r="A202" s="8" t="s">
        <v>351</v>
      </c>
      <c r="B202" s="12" t="s">
        <v>352</v>
      </c>
      <c r="C202" s="13">
        <v>4500</v>
      </c>
      <c r="D202" s="13">
        <v>8161.8</v>
      </c>
      <c r="E202" s="13">
        <v>8200</v>
      </c>
      <c r="F202" s="14">
        <v>6000</v>
      </c>
    </row>
    <row r="203" spans="1:6" ht="15.75" x14ac:dyDescent="0.25">
      <c r="A203" s="8"/>
      <c r="B203" s="15" t="s">
        <v>17</v>
      </c>
      <c r="C203" s="16">
        <f t="shared" ref="C203:F203" si="40">SUM(C200:C202)</f>
        <v>9500</v>
      </c>
      <c r="D203" s="16">
        <f t="shared" si="40"/>
        <v>9031.7999999999993</v>
      </c>
      <c r="E203" s="16">
        <f t="shared" si="40"/>
        <v>10200</v>
      </c>
      <c r="F203" s="17">
        <f t="shared" si="40"/>
        <v>7000</v>
      </c>
    </row>
    <row r="204" spans="1:6" ht="15.75" x14ac:dyDescent="0.25">
      <c r="A204" s="8" t="s">
        <v>353</v>
      </c>
      <c r="B204" s="9" t="s">
        <v>354</v>
      </c>
      <c r="C204" s="13">
        <v>0</v>
      </c>
      <c r="D204" s="13">
        <v>0</v>
      </c>
      <c r="E204" s="13">
        <f>D204</f>
        <v>0</v>
      </c>
      <c r="F204" s="11">
        <v>0</v>
      </c>
    </row>
    <row r="205" spans="1:6" ht="15.75" x14ac:dyDescent="0.25">
      <c r="A205" s="8"/>
      <c r="B205" s="15" t="s">
        <v>17</v>
      </c>
      <c r="C205" s="16">
        <f t="shared" ref="C205:F205" si="41">SUM(C204)</f>
        <v>0</v>
      </c>
      <c r="D205" s="16">
        <f t="shared" si="41"/>
        <v>0</v>
      </c>
      <c r="E205" s="16">
        <f t="shared" si="41"/>
        <v>0</v>
      </c>
      <c r="F205" s="17">
        <f t="shared" si="41"/>
        <v>0</v>
      </c>
    </row>
    <row r="206" spans="1:6" ht="15.75" x14ac:dyDescent="0.25">
      <c r="A206" s="8" t="s">
        <v>355</v>
      </c>
      <c r="B206" s="9" t="s">
        <v>356</v>
      </c>
      <c r="C206" s="13"/>
      <c r="D206" s="13"/>
      <c r="E206" s="13"/>
      <c r="F206" s="11"/>
    </row>
    <row r="207" spans="1:6" ht="15.75" x14ac:dyDescent="0.25">
      <c r="A207" s="8" t="s">
        <v>357</v>
      </c>
      <c r="B207" s="12" t="s">
        <v>358</v>
      </c>
      <c r="C207" s="13">
        <v>5160</v>
      </c>
      <c r="D207" s="13">
        <v>3862.5</v>
      </c>
      <c r="E207" s="13">
        <v>5150</v>
      </c>
      <c r="F207" s="11">
        <v>5150</v>
      </c>
    </row>
    <row r="208" spans="1:6" ht="15.75" x14ac:dyDescent="0.25">
      <c r="A208" s="8" t="s">
        <v>359</v>
      </c>
      <c r="B208" s="12" t="s">
        <v>360</v>
      </c>
      <c r="C208" s="13">
        <v>200</v>
      </c>
      <c r="D208" s="13">
        <v>265.85000000000002</v>
      </c>
      <c r="E208" s="13">
        <v>300</v>
      </c>
      <c r="F208" s="11">
        <v>200</v>
      </c>
    </row>
    <row r="209" spans="1:6" ht="15.75" x14ac:dyDescent="0.25">
      <c r="A209" s="8" t="s">
        <v>361</v>
      </c>
      <c r="B209" s="12" t="s">
        <v>362</v>
      </c>
      <c r="C209" s="13">
        <v>500</v>
      </c>
      <c r="D209" s="13">
        <v>100</v>
      </c>
      <c r="E209" s="13">
        <v>200</v>
      </c>
      <c r="F209" s="11">
        <v>500</v>
      </c>
    </row>
    <row r="210" spans="1:6" ht="15.75" x14ac:dyDescent="0.25">
      <c r="A210" s="8" t="s">
        <v>363</v>
      </c>
      <c r="B210" s="12" t="s">
        <v>364</v>
      </c>
      <c r="C210" s="13">
        <v>200</v>
      </c>
      <c r="D210" s="13">
        <v>0</v>
      </c>
      <c r="E210" s="13">
        <v>200</v>
      </c>
      <c r="F210" s="11">
        <v>200</v>
      </c>
    </row>
    <row r="211" spans="1:6" ht="15.75" x14ac:dyDescent="0.25">
      <c r="A211" s="8" t="s">
        <v>365</v>
      </c>
      <c r="B211" s="12" t="s">
        <v>366</v>
      </c>
      <c r="C211" s="13">
        <v>200</v>
      </c>
      <c r="D211" s="13">
        <v>0</v>
      </c>
      <c r="E211" s="13">
        <v>200</v>
      </c>
      <c r="F211" s="11">
        <v>200</v>
      </c>
    </row>
    <row r="212" spans="1:6" ht="15.75" x14ac:dyDescent="0.25">
      <c r="A212" s="8"/>
      <c r="B212" s="15" t="s">
        <v>17</v>
      </c>
      <c r="C212" s="16">
        <f t="shared" ref="C212:F212" si="42">SUM(C207:C211)</f>
        <v>6260</v>
      </c>
      <c r="D212" s="16">
        <f t="shared" si="42"/>
        <v>4228.3500000000004</v>
      </c>
      <c r="E212" s="16">
        <f t="shared" si="42"/>
        <v>6050</v>
      </c>
      <c r="F212" s="17">
        <f t="shared" si="42"/>
        <v>6250</v>
      </c>
    </row>
    <row r="213" spans="1:6" ht="15.75" x14ac:dyDescent="0.25">
      <c r="A213" s="8" t="s">
        <v>367</v>
      </c>
      <c r="B213" s="9" t="s">
        <v>368</v>
      </c>
      <c r="C213" s="13"/>
      <c r="D213" s="13"/>
      <c r="E213" s="13"/>
      <c r="F213" s="11"/>
    </row>
    <row r="214" spans="1:6" ht="15.75" x14ac:dyDescent="0.25">
      <c r="A214" s="8" t="s">
        <v>369</v>
      </c>
      <c r="B214" s="12" t="s">
        <v>370</v>
      </c>
      <c r="C214" s="13">
        <v>13600</v>
      </c>
      <c r="D214" s="13">
        <v>10200</v>
      </c>
      <c r="E214" s="13">
        <v>13600</v>
      </c>
      <c r="F214" s="11">
        <v>13600</v>
      </c>
    </row>
    <row r="215" spans="1:6" ht="15.75" x14ac:dyDescent="0.25">
      <c r="A215" s="8" t="s">
        <v>371</v>
      </c>
      <c r="B215" s="12" t="s">
        <v>372</v>
      </c>
      <c r="C215" s="13">
        <v>0</v>
      </c>
      <c r="D215" s="13">
        <v>0</v>
      </c>
      <c r="E215" s="13">
        <v>0</v>
      </c>
      <c r="F215" s="14">
        <v>0</v>
      </c>
    </row>
    <row r="216" spans="1:6" ht="15.75" x14ac:dyDescent="0.25">
      <c r="A216" s="8" t="s">
        <v>373</v>
      </c>
      <c r="B216" s="12" t="s">
        <v>374</v>
      </c>
      <c r="C216" s="13">
        <v>500</v>
      </c>
      <c r="D216" s="13">
        <v>986.09</v>
      </c>
      <c r="E216" s="13">
        <v>1200</v>
      </c>
      <c r="F216" s="11">
        <v>500</v>
      </c>
    </row>
    <row r="217" spans="1:6" ht="15.75" x14ac:dyDescent="0.25">
      <c r="A217" s="8" t="s">
        <v>375</v>
      </c>
      <c r="B217" s="12" t="s">
        <v>376</v>
      </c>
      <c r="C217" s="13">
        <v>250</v>
      </c>
      <c r="D217" s="13">
        <v>0</v>
      </c>
      <c r="E217" s="13">
        <f t="shared" ref="E217:E221" si="43">D217/9*12</f>
        <v>0</v>
      </c>
      <c r="F217" s="11">
        <v>250</v>
      </c>
    </row>
    <row r="218" spans="1:6" ht="15.75" x14ac:dyDescent="0.25">
      <c r="A218" s="8" t="s">
        <v>377</v>
      </c>
      <c r="B218" s="12" t="s">
        <v>378</v>
      </c>
      <c r="C218" s="13">
        <v>200</v>
      </c>
      <c r="D218" s="13">
        <v>0</v>
      </c>
      <c r="E218" s="13">
        <v>200</v>
      </c>
      <c r="F218" s="11">
        <v>200</v>
      </c>
    </row>
    <row r="219" spans="1:6" ht="15.75" x14ac:dyDescent="0.25">
      <c r="A219" s="8" t="s">
        <v>379</v>
      </c>
      <c r="B219" s="12" t="s">
        <v>380</v>
      </c>
      <c r="C219" s="13">
        <v>500</v>
      </c>
      <c r="D219" s="13">
        <v>217.5</v>
      </c>
      <c r="E219" s="13">
        <v>400</v>
      </c>
      <c r="F219" s="11">
        <v>500</v>
      </c>
    </row>
    <row r="220" spans="1:6" ht="15.75" x14ac:dyDescent="0.25">
      <c r="A220" s="8" t="s">
        <v>381</v>
      </c>
      <c r="B220" s="12" t="s">
        <v>382</v>
      </c>
      <c r="C220" s="13">
        <v>200</v>
      </c>
      <c r="D220" s="13">
        <v>58.49</v>
      </c>
      <c r="E220" s="13">
        <v>100</v>
      </c>
      <c r="F220" s="11">
        <v>200</v>
      </c>
    </row>
    <row r="221" spans="1:6" ht="15.75" x14ac:dyDescent="0.25">
      <c r="A221" s="8" t="s">
        <v>383</v>
      </c>
      <c r="B221" s="12" t="s">
        <v>384</v>
      </c>
      <c r="C221" s="13">
        <v>0</v>
      </c>
      <c r="D221" s="13">
        <v>0</v>
      </c>
      <c r="E221" s="13">
        <f t="shared" si="43"/>
        <v>0</v>
      </c>
      <c r="F221" s="11">
        <v>0</v>
      </c>
    </row>
    <row r="222" spans="1:6" ht="15.75" x14ac:dyDescent="0.25">
      <c r="A222" s="8"/>
      <c r="B222" s="15" t="s">
        <v>17</v>
      </c>
      <c r="C222" s="16">
        <f t="shared" ref="C222:F222" si="44">SUM(C214:C221)</f>
        <v>15250</v>
      </c>
      <c r="D222" s="16">
        <f t="shared" si="44"/>
        <v>11462.08</v>
      </c>
      <c r="E222" s="16">
        <f t="shared" si="44"/>
        <v>15500</v>
      </c>
      <c r="F222" s="17">
        <f t="shared" si="44"/>
        <v>15250</v>
      </c>
    </row>
    <row r="223" spans="1:6" ht="15.75" x14ac:dyDescent="0.25">
      <c r="A223" s="8" t="s">
        <v>385</v>
      </c>
      <c r="B223" s="9" t="s">
        <v>386</v>
      </c>
      <c r="C223" s="13"/>
      <c r="D223" s="13"/>
      <c r="E223" s="13"/>
      <c r="F223" s="11"/>
    </row>
    <row r="224" spans="1:6" ht="15.75" x14ac:dyDescent="0.25">
      <c r="A224" s="8" t="s">
        <v>387</v>
      </c>
      <c r="B224" s="12" t="s">
        <v>388</v>
      </c>
      <c r="C224" s="13">
        <v>82000</v>
      </c>
      <c r="D224" s="13">
        <v>72790.81</v>
      </c>
      <c r="E224" s="13">
        <v>90000</v>
      </c>
      <c r="F224" s="11">
        <v>90000</v>
      </c>
    </row>
    <row r="225" spans="1:6" ht="15.75" x14ac:dyDescent="0.25">
      <c r="A225" s="8" t="s">
        <v>389</v>
      </c>
      <c r="B225" s="12" t="s">
        <v>390</v>
      </c>
      <c r="C225" s="13">
        <v>5000</v>
      </c>
      <c r="D225" s="13">
        <v>3229.06</v>
      </c>
      <c r="E225" s="13">
        <v>4000</v>
      </c>
      <c r="F225" s="11">
        <v>5000</v>
      </c>
    </row>
    <row r="226" spans="1:6" ht="15.75" x14ac:dyDescent="0.25">
      <c r="A226" s="8" t="s">
        <v>391</v>
      </c>
      <c r="B226" s="12" t="s">
        <v>392</v>
      </c>
      <c r="C226" s="13">
        <v>10000</v>
      </c>
      <c r="D226" s="13">
        <v>6346.35</v>
      </c>
      <c r="E226" s="13">
        <v>8000</v>
      </c>
      <c r="F226" s="11">
        <v>9500</v>
      </c>
    </row>
    <row r="227" spans="1:6" ht="15.75" x14ac:dyDescent="0.25">
      <c r="A227" s="8" t="s">
        <v>393</v>
      </c>
      <c r="B227" s="12" t="s">
        <v>394</v>
      </c>
      <c r="C227" s="13">
        <v>15000</v>
      </c>
      <c r="D227" s="13">
        <v>13574.65</v>
      </c>
      <c r="E227" s="13">
        <v>15000</v>
      </c>
      <c r="F227" s="14">
        <v>13000</v>
      </c>
    </row>
    <row r="228" spans="1:6" ht="15.75" x14ac:dyDescent="0.25">
      <c r="A228" s="8" t="s">
        <v>395</v>
      </c>
      <c r="B228" s="12" t="s">
        <v>396</v>
      </c>
      <c r="C228" s="13">
        <v>170000</v>
      </c>
      <c r="D228" s="13">
        <v>134957.60999999999</v>
      </c>
      <c r="E228" s="13">
        <v>175000</v>
      </c>
      <c r="F228" s="11">
        <v>175000</v>
      </c>
    </row>
    <row r="229" spans="1:6" ht="15.75" x14ac:dyDescent="0.25">
      <c r="A229" s="8" t="s">
        <v>397</v>
      </c>
      <c r="B229" s="12" t="s">
        <v>398</v>
      </c>
      <c r="C229" s="13">
        <v>0</v>
      </c>
      <c r="D229" s="13">
        <v>0</v>
      </c>
      <c r="E229" s="13">
        <v>0</v>
      </c>
      <c r="F229" s="14">
        <v>0</v>
      </c>
    </row>
    <row r="230" spans="1:6" ht="15.75" x14ac:dyDescent="0.25">
      <c r="A230" s="8" t="s">
        <v>399</v>
      </c>
      <c r="B230" s="12" t="s">
        <v>400</v>
      </c>
      <c r="C230" s="13">
        <v>0</v>
      </c>
      <c r="D230" s="13">
        <v>0</v>
      </c>
      <c r="E230" s="13">
        <f t="shared" ref="E230" si="45">D230/10*12</f>
        <v>0</v>
      </c>
      <c r="F230" s="11">
        <v>0</v>
      </c>
    </row>
    <row r="231" spans="1:6" ht="15.75" x14ac:dyDescent="0.25">
      <c r="A231" s="8"/>
      <c r="B231" s="15" t="s">
        <v>17</v>
      </c>
      <c r="C231" s="16">
        <f t="shared" ref="C231:F231" si="46">SUM(C224:C230)</f>
        <v>282000</v>
      </c>
      <c r="D231" s="16">
        <f t="shared" si="46"/>
        <v>230898.47999999998</v>
      </c>
      <c r="E231" s="16">
        <f t="shared" si="46"/>
        <v>292000</v>
      </c>
      <c r="F231" s="17">
        <f t="shared" si="46"/>
        <v>292500</v>
      </c>
    </row>
    <row r="232" spans="1:6" ht="15.75" x14ac:dyDescent="0.25">
      <c r="A232" s="8" t="s">
        <v>401</v>
      </c>
      <c r="B232" s="9" t="s">
        <v>402</v>
      </c>
      <c r="C232" s="13">
        <v>1000</v>
      </c>
      <c r="D232" s="13">
        <v>0</v>
      </c>
      <c r="E232" s="18">
        <v>0</v>
      </c>
      <c r="F232" s="11">
        <v>0</v>
      </c>
    </row>
    <row r="233" spans="1:6" ht="15.75" x14ac:dyDescent="0.25">
      <c r="A233" s="8"/>
      <c r="B233" s="15" t="s">
        <v>17</v>
      </c>
      <c r="C233" s="16">
        <f t="shared" ref="C233:F233" si="47">SUM(C232)</f>
        <v>1000</v>
      </c>
      <c r="D233" s="16">
        <f t="shared" si="47"/>
        <v>0</v>
      </c>
      <c r="E233" s="16">
        <f t="shared" si="47"/>
        <v>0</v>
      </c>
      <c r="F233" s="17">
        <f t="shared" si="47"/>
        <v>0</v>
      </c>
    </row>
    <row r="234" spans="1:6" ht="15.75" x14ac:dyDescent="0.25">
      <c r="A234" s="8" t="s">
        <v>403</v>
      </c>
      <c r="B234" s="9" t="s">
        <v>404</v>
      </c>
      <c r="C234" s="13"/>
      <c r="D234" s="13"/>
      <c r="E234" s="13"/>
      <c r="F234" s="11"/>
    </row>
    <row r="235" spans="1:6" ht="15.75" x14ac:dyDescent="0.25">
      <c r="A235" s="8" t="s">
        <v>405</v>
      </c>
      <c r="B235" s="12" t="s">
        <v>406</v>
      </c>
      <c r="C235" s="13">
        <v>110000</v>
      </c>
      <c r="D235" s="13">
        <v>113403</v>
      </c>
      <c r="E235" s="13">
        <f>D235</f>
        <v>113403</v>
      </c>
      <c r="F235" s="11">
        <v>137500</v>
      </c>
    </row>
    <row r="236" spans="1:6" ht="15.75" x14ac:dyDescent="0.25">
      <c r="A236" s="8" t="s">
        <v>407</v>
      </c>
      <c r="B236" s="12" t="s">
        <v>408</v>
      </c>
      <c r="C236" s="13">
        <v>55000</v>
      </c>
      <c r="D236" s="13">
        <v>57081</v>
      </c>
      <c r="E236" s="13">
        <f>D236</f>
        <v>57081</v>
      </c>
      <c r="F236" s="11">
        <v>58500</v>
      </c>
    </row>
    <row r="237" spans="1:6" ht="15.75" x14ac:dyDescent="0.25">
      <c r="A237" s="8" t="s">
        <v>409</v>
      </c>
      <c r="B237" s="12" t="s">
        <v>410</v>
      </c>
      <c r="C237" s="13">
        <v>90000</v>
      </c>
      <c r="D237" s="13">
        <v>72352.72</v>
      </c>
      <c r="E237" s="13">
        <v>92000</v>
      </c>
      <c r="F237" s="14">
        <v>93000</v>
      </c>
    </row>
    <row r="238" spans="1:6" ht="15.75" x14ac:dyDescent="0.25">
      <c r="A238" s="8" t="s">
        <v>411</v>
      </c>
      <c r="B238" s="12" t="s">
        <v>412</v>
      </c>
      <c r="C238" s="13">
        <v>95000</v>
      </c>
      <c r="D238" s="13">
        <v>97694.399999999994</v>
      </c>
      <c r="E238" s="13">
        <v>100000</v>
      </c>
      <c r="F238" s="14">
        <v>100000</v>
      </c>
    </row>
    <row r="239" spans="1:6" ht="15.75" x14ac:dyDescent="0.25">
      <c r="A239" s="8" t="s">
        <v>413</v>
      </c>
      <c r="B239" s="12" t="s">
        <v>414</v>
      </c>
      <c r="C239" s="13">
        <v>2000</v>
      </c>
      <c r="D239" s="13">
        <v>0</v>
      </c>
      <c r="E239" s="13">
        <v>500</v>
      </c>
      <c r="F239" s="11">
        <v>1000</v>
      </c>
    </row>
    <row r="240" spans="1:6" ht="15.75" x14ac:dyDescent="0.25">
      <c r="A240" s="8" t="s">
        <v>415</v>
      </c>
      <c r="B240" s="12" t="s">
        <v>416</v>
      </c>
      <c r="C240" s="13">
        <v>443550</v>
      </c>
      <c r="D240" s="13">
        <v>441122.89</v>
      </c>
      <c r="E240" s="13">
        <v>470000</v>
      </c>
      <c r="F240" s="14">
        <v>500000</v>
      </c>
    </row>
    <row r="241" spans="1:6" ht="15.75" x14ac:dyDescent="0.25">
      <c r="A241" s="8" t="s">
        <v>417</v>
      </c>
      <c r="B241" s="12" t="s">
        <v>418</v>
      </c>
      <c r="C241" s="13">
        <v>20800</v>
      </c>
      <c r="D241" s="13">
        <v>12857.14</v>
      </c>
      <c r="E241" s="13">
        <v>16000</v>
      </c>
      <c r="F241" s="20">
        <v>18000</v>
      </c>
    </row>
    <row r="242" spans="1:6" ht="15.75" x14ac:dyDescent="0.25">
      <c r="A242" s="8" t="s">
        <v>419</v>
      </c>
      <c r="B242" s="12" t="s">
        <v>420</v>
      </c>
      <c r="C242" s="13">
        <v>2000</v>
      </c>
      <c r="D242" s="13">
        <v>735.94</v>
      </c>
      <c r="E242" s="13">
        <v>1000</v>
      </c>
      <c r="F242" s="11">
        <v>1500</v>
      </c>
    </row>
    <row r="243" spans="1:6" ht="15.75" x14ac:dyDescent="0.25">
      <c r="A243" s="8" t="s">
        <v>421</v>
      </c>
      <c r="B243" s="12" t="s">
        <v>422</v>
      </c>
      <c r="C243" s="13">
        <v>0</v>
      </c>
      <c r="D243" s="13">
        <v>0</v>
      </c>
      <c r="E243" s="13">
        <f t="shared" ref="E243" si="48">D243/9*12</f>
        <v>0</v>
      </c>
      <c r="F243" s="11">
        <v>0</v>
      </c>
    </row>
    <row r="244" spans="1:6" ht="15.75" x14ac:dyDescent="0.25">
      <c r="A244" s="8" t="s">
        <v>423</v>
      </c>
      <c r="B244" s="12" t="s">
        <v>424</v>
      </c>
      <c r="C244" s="13">
        <v>1500</v>
      </c>
      <c r="D244" s="13">
        <v>409.62</v>
      </c>
      <c r="E244" s="13">
        <v>1000</v>
      </c>
      <c r="F244" s="11">
        <v>913</v>
      </c>
    </row>
    <row r="245" spans="1:6" ht="15.75" x14ac:dyDescent="0.25">
      <c r="A245" s="8"/>
      <c r="B245" s="15" t="s">
        <v>17</v>
      </c>
      <c r="C245" s="16">
        <f t="shared" ref="C245:F245" si="49">SUM(C235:C244)</f>
        <v>819850</v>
      </c>
      <c r="D245" s="16">
        <f t="shared" si="49"/>
        <v>795656.71</v>
      </c>
      <c r="E245" s="16">
        <f t="shared" si="49"/>
        <v>850984</v>
      </c>
      <c r="F245" s="17">
        <f t="shared" si="49"/>
        <v>910413</v>
      </c>
    </row>
    <row r="246" spans="1:6" ht="15.75" x14ac:dyDescent="0.25">
      <c r="A246" s="8" t="s">
        <v>425</v>
      </c>
      <c r="B246" s="9" t="s">
        <v>426</v>
      </c>
      <c r="C246" s="13">
        <v>0</v>
      </c>
      <c r="D246" s="13">
        <v>0</v>
      </c>
      <c r="E246" s="13">
        <f>SUM(C246-D246)</f>
        <v>0</v>
      </c>
      <c r="F246" s="11">
        <v>0</v>
      </c>
    </row>
    <row r="247" spans="1:6" ht="15.75" x14ac:dyDescent="0.25">
      <c r="A247" s="8"/>
      <c r="B247" s="15" t="s">
        <v>17</v>
      </c>
      <c r="C247" s="16">
        <f t="shared" ref="C247:F247" si="50">SUM(C246)</f>
        <v>0</v>
      </c>
      <c r="D247" s="16">
        <f t="shared" si="50"/>
        <v>0</v>
      </c>
      <c r="E247" s="16">
        <f t="shared" si="50"/>
        <v>0</v>
      </c>
      <c r="F247" s="17">
        <f t="shared" si="50"/>
        <v>0</v>
      </c>
    </row>
    <row r="248" spans="1:6" ht="15.75" x14ac:dyDescent="0.25">
      <c r="A248" s="8" t="s">
        <v>427</v>
      </c>
      <c r="B248" s="9" t="s">
        <v>428</v>
      </c>
      <c r="C248" s="13">
        <v>20000</v>
      </c>
      <c r="D248" s="13">
        <v>0</v>
      </c>
      <c r="E248" s="13">
        <v>20000</v>
      </c>
      <c r="F248" s="11">
        <v>20000</v>
      </c>
    </row>
    <row r="249" spans="1:6" ht="15.75" x14ac:dyDescent="0.25">
      <c r="A249" s="8" t="s">
        <v>429</v>
      </c>
      <c r="B249" s="9" t="s">
        <v>430</v>
      </c>
      <c r="C249" s="13">
        <v>3600</v>
      </c>
      <c r="D249" s="13">
        <v>3600</v>
      </c>
      <c r="E249" s="13">
        <v>3600</v>
      </c>
      <c r="F249" s="11">
        <v>3400</v>
      </c>
    </row>
    <row r="250" spans="1:6" ht="15.75" x14ac:dyDescent="0.25">
      <c r="A250" s="8"/>
      <c r="B250" s="9" t="s">
        <v>431</v>
      </c>
      <c r="C250" s="13">
        <v>92500</v>
      </c>
      <c r="D250" s="13">
        <v>11168.75</v>
      </c>
      <c r="E250" s="13">
        <v>92500</v>
      </c>
      <c r="F250" s="11">
        <v>90000</v>
      </c>
    </row>
    <row r="251" spans="1:6" ht="15.75" x14ac:dyDescent="0.25">
      <c r="A251" s="8"/>
      <c r="B251" s="15" t="s">
        <v>17</v>
      </c>
      <c r="C251" s="16">
        <f>SUM(C248:C250)</f>
        <v>116100</v>
      </c>
      <c r="D251" s="16">
        <f>SUM(D248:D250)</f>
        <v>14768.75</v>
      </c>
      <c r="E251" s="16">
        <f t="shared" ref="E251:F251" si="51">SUM(E248:E249)</f>
        <v>23600</v>
      </c>
      <c r="F251" s="17">
        <f>SUM(F248:F250)</f>
        <v>113400</v>
      </c>
    </row>
    <row r="252" spans="1:6" ht="15.75" x14ac:dyDescent="0.25">
      <c r="A252" s="8" t="s">
        <v>432</v>
      </c>
      <c r="B252" s="9" t="s">
        <v>433</v>
      </c>
      <c r="C252" s="13">
        <v>0</v>
      </c>
      <c r="D252" s="13">
        <v>0</v>
      </c>
      <c r="E252" s="13">
        <v>0</v>
      </c>
      <c r="F252" s="22">
        <v>0</v>
      </c>
    </row>
    <row r="253" spans="1:6" ht="15.75" x14ac:dyDescent="0.25">
      <c r="A253" s="8"/>
      <c r="B253" s="15" t="s">
        <v>17</v>
      </c>
      <c r="C253" s="16">
        <f t="shared" ref="C253:F253" si="52">SUM(C252)</f>
        <v>0</v>
      </c>
      <c r="D253" s="16">
        <f t="shared" si="52"/>
        <v>0</v>
      </c>
      <c r="E253" s="16">
        <f t="shared" si="52"/>
        <v>0</v>
      </c>
      <c r="F253" s="17">
        <f t="shared" si="52"/>
        <v>0</v>
      </c>
    </row>
    <row r="254" spans="1:6" ht="16.5" thickBot="1" x14ac:dyDescent="0.3">
      <c r="A254" s="8"/>
      <c r="B254" s="23" t="s">
        <v>434</v>
      </c>
      <c r="C254" s="24">
        <f t="shared" ref="C254:F254" si="53">SUM(C8+C22+C28+C39+C42+C56+C62+C65+C69+C87+C92+C94+C96+C98+C100+C102+C122+C126+C137+C139+C141+C164+C171+C173+C175+C190+C198+C203+C205+C212+C222+C231+C233+C245+C247+C251+C253)</f>
        <v>3269000</v>
      </c>
      <c r="D254" s="24">
        <f t="shared" si="53"/>
        <v>2391696.9500000002</v>
      </c>
      <c r="E254" s="24">
        <f t="shared" si="53"/>
        <v>2879719.55</v>
      </c>
      <c r="F254" s="25">
        <f t="shared" si="53"/>
        <v>3339366</v>
      </c>
    </row>
    <row r="255" spans="1:6" ht="15.75" x14ac:dyDescent="0.25">
      <c r="A255" s="8"/>
      <c r="B255" s="9"/>
      <c r="C255" s="8"/>
      <c r="D255" s="8"/>
      <c r="E255" s="8"/>
      <c r="F255" s="26"/>
    </row>
    <row r="256" spans="1:6" ht="15.75" x14ac:dyDescent="0.25">
      <c r="A256" s="8"/>
      <c r="B256" s="12"/>
      <c r="C256" s="8"/>
      <c r="D256" s="8"/>
      <c r="E256" s="8"/>
      <c r="F256" s="26"/>
    </row>
    <row r="257" spans="1:6" ht="15.75" x14ac:dyDescent="0.25">
      <c r="A257" s="27"/>
      <c r="B257" s="12"/>
      <c r="C257" s="27"/>
      <c r="D257" s="27"/>
      <c r="E257" s="8"/>
      <c r="F257" s="28"/>
    </row>
    <row r="258" spans="1:6" ht="21" thickBot="1" x14ac:dyDescent="0.35">
      <c r="A258" s="8"/>
      <c r="B258" s="1" t="s">
        <v>435</v>
      </c>
      <c r="C258" s="8"/>
      <c r="D258" s="8"/>
      <c r="E258" s="8"/>
      <c r="F258" s="26"/>
    </row>
    <row r="259" spans="1:6" ht="78.75" x14ac:dyDescent="0.25">
      <c r="A259" s="8"/>
      <c r="B259" s="15" t="s">
        <v>2</v>
      </c>
      <c r="C259" s="4" t="str">
        <f>C2</f>
        <v>2025 Original Budget</v>
      </c>
      <c r="D259" s="5" t="str">
        <f>D2</f>
        <v>2025 Actual to 4/2/25</v>
      </c>
      <c r="E259" s="5" t="str">
        <f>E2</f>
        <v>2025 Full Year Estimate</v>
      </c>
      <c r="F259" s="7" t="str">
        <f>F2</f>
        <v>2026 Full Year Estimate</v>
      </c>
    </row>
    <row r="260" spans="1:6" ht="15.75" x14ac:dyDescent="0.25">
      <c r="A260" s="8" t="s">
        <v>436</v>
      </c>
      <c r="B260" s="9" t="s">
        <v>437</v>
      </c>
      <c r="C260" s="8"/>
      <c r="D260" s="8"/>
      <c r="E260" s="29"/>
      <c r="F260" s="11"/>
    </row>
    <row r="261" spans="1:6" ht="15.75" x14ac:dyDescent="0.25">
      <c r="A261" s="8" t="s">
        <v>438</v>
      </c>
      <c r="B261" s="12" t="s">
        <v>57</v>
      </c>
      <c r="C261" s="13">
        <v>10800</v>
      </c>
      <c r="D261" s="13">
        <v>9121.7800000000007</v>
      </c>
      <c r="E261" s="13">
        <v>11280</v>
      </c>
      <c r="F261" s="11">
        <v>11500</v>
      </c>
    </row>
    <row r="262" spans="1:6" ht="15.75" x14ac:dyDescent="0.25">
      <c r="A262" s="8" t="s">
        <v>439</v>
      </c>
      <c r="B262" s="12" t="s">
        <v>81</v>
      </c>
      <c r="C262" s="13">
        <v>39000</v>
      </c>
      <c r="D262" s="13">
        <v>33355.040000000001</v>
      </c>
      <c r="E262" s="13">
        <v>42500</v>
      </c>
      <c r="F262" s="11">
        <v>43750</v>
      </c>
    </row>
    <row r="263" spans="1:6" ht="15.75" x14ac:dyDescent="0.25">
      <c r="A263" s="8" t="s">
        <v>440</v>
      </c>
      <c r="B263" s="12" t="s">
        <v>441</v>
      </c>
      <c r="C263" s="13">
        <v>0</v>
      </c>
      <c r="D263" s="13">
        <v>0</v>
      </c>
      <c r="E263" s="13">
        <f t="shared" ref="E263:E271" si="54">D263/10*12</f>
        <v>0</v>
      </c>
      <c r="F263" s="11">
        <v>0</v>
      </c>
    </row>
    <row r="264" spans="1:6" ht="15.75" x14ac:dyDescent="0.25">
      <c r="A264" s="8" t="s">
        <v>442</v>
      </c>
      <c r="B264" s="12" t="s">
        <v>443</v>
      </c>
      <c r="C264" s="13">
        <v>550</v>
      </c>
      <c r="D264" s="13">
        <v>475</v>
      </c>
      <c r="E264" s="13">
        <v>500</v>
      </c>
      <c r="F264" s="14">
        <v>550</v>
      </c>
    </row>
    <row r="265" spans="1:6" ht="15.75" x14ac:dyDescent="0.25">
      <c r="A265" s="8" t="s">
        <v>444</v>
      </c>
      <c r="B265" s="12" t="s">
        <v>445</v>
      </c>
      <c r="C265" s="13">
        <v>200</v>
      </c>
      <c r="D265" s="13">
        <v>0</v>
      </c>
      <c r="E265" s="13">
        <f t="shared" si="54"/>
        <v>0</v>
      </c>
      <c r="F265" s="14">
        <v>200</v>
      </c>
    </row>
    <row r="266" spans="1:6" ht="15.75" x14ac:dyDescent="0.25">
      <c r="A266" s="8" t="s">
        <v>446</v>
      </c>
      <c r="B266" s="12" t="s">
        <v>447</v>
      </c>
      <c r="C266" s="13">
        <v>1500</v>
      </c>
      <c r="D266" s="13">
        <v>0</v>
      </c>
      <c r="E266" s="13">
        <v>1500</v>
      </c>
      <c r="F266" s="14">
        <v>1500</v>
      </c>
    </row>
    <row r="267" spans="1:6" ht="15.75" x14ac:dyDescent="0.25">
      <c r="A267" s="8" t="s">
        <v>448</v>
      </c>
      <c r="B267" s="12" t="s">
        <v>449</v>
      </c>
      <c r="C267" s="13">
        <v>0</v>
      </c>
      <c r="D267" s="13">
        <v>0</v>
      </c>
      <c r="E267" s="13">
        <f t="shared" si="54"/>
        <v>0</v>
      </c>
      <c r="F267" s="14">
        <v>0</v>
      </c>
    </row>
    <row r="268" spans="1:6" ht="15.75" x14ac:dyDescent="0.25">
      <c r="A268" s="8" t="s">
        <v>450</v>
      </c>
      <c r="B268" s="12" t="s">
        <v>451</v>
      </c>
      <c r="C268" s="13">
        <v>1250</v>
      </c>
      <c r="D268" s="13">
        <v>433</v>
      </c>
      <c r="E268" s="13">
        <v>700</v>
      </c>
      <c r="F268" s="14">
        <v>1000</v>
      </c>
    </row>
    <row r="269" spans="1:6" ht="15.75" x14ac:dyDescent="0.25">
      <c r="A269" s="8" t="s">
        <v>452</v>
      </c>
      <c r="B269" s="12" t="s">
        <v>453</v>
      </c>
      <c r="C269" s="13">
        <v>1000</v>
      </c>
      <c r="D269" s="13">
        <v>0</v>
      </c>
      <c r="E269" s="13">
        <v>250</v>
      </c>
      <c r="F269" s="14">
        <v>1000</v>
      </c>
    </row>
    <row r="270" spans="1:6" ht="15.75" x14ac:dyDescent="0.25">
      <c r="A270" s="8" t="s">
        <v>454</v>
      </c>
      <c r="B270" s="12" t="s">
        <v>455</v>
      </c>
      <c r="C270" s="13">
        <v>2000</v>
      </c>
      <c r="D270" s="13">
        <v>0</v>
      </c>
      <c r="E270" s="13">
        <f t="shared" si="54"/>
        <v>0</v>
      </c>
      <c r="F270" s="14">
        <v>0</v>
      </c>
    </row>
    <row r="271" spans="1:6" ht="15.75" x14ac:dyDescent="0.25">
      <c r="A271" s="8" t="s">
        <v>456</v>
      </c>
      <c r="B271" s="12" t="s">
        <v>457</v>
      </c>
      <c r="C271" s="13">
        <v>0</v>
      </c>
      <c r="D271" s="13">
        <v>0</v>
      </c>
      <c r="E271" s="13">
        <f t="shared" si="54"/>
        <v>0</v>
      </c>
      <c r="F271" s="11">
        <v>0</v>
      </c>
    </row>
    <row r="272" spans="1:6" ht="15.75" x14ac:dyDescent="0.25">
      <c r="A272" s="8"/>
      <c r="B272" s="15" t="s">
        <v>17</v>
      </c>
      <c r="C272" s="16">
        <f t="shared" ref="C272:F272" si="55">SUM(C261:C271)</f>
        <v>56300</v>
      </c>
      <c r="D272" s="16">
        <f t="shared" si="55"/>
        <v>43384.82</v>
      </c>
      <c r="E272" s="16">
        <f t="shared" si="55"/>
        <v>56730</v>
      </c>
      <c r="F272" s="17">
        <f t="shared" si="55"/>
        <v>59500</v>
      </c>
    </row>
    <row r="273" spans="1:6" ht="15.75" x14ac:dyDescent="0.25">
      <c r="A273" s="8" t="s">
        <v>458</v>
      </c>
      <c r="B273" s="9" t="s">
        <v>459</v>
      </c>
      <c r="C273" s="18"/>
      <c r="D273" s="18"/>
      <c r="E273" s="13"/>
      <c r="F273" s="11"/>
    </row>
    <row r="274" spans="1:6" ht="15.75" x14ac:dyDescent="0.25">
      <c r="A274" s="8" t="s">
        <v>460</v>
      </c>
      <c r="B274" s="12" t="s">
        <v>461</v>
      </c>
      <c r="C274" s="13">
        <v>1000</v>
      </c>
      <c r="D274" s="13">
        <v>0</v>
      </c>
      <c r="E274" s="13">
        <v>1000</v>
      </c>
      <c r="F274" s="11">
        <v>1000</v>
      </c>
    </row>
    <row r="275" spans="1:6" ht="15.75" x14ac:dyDescent="0.25">
      <c r="A275" s="8" t="s">
        <v>462</v>
      </c>
      <c r="B275" s="12" t="s">
        <v>463</v>
      </c>
      <c r="C275" s="13">
        <v>0</v>
      </c>
      <c r="D275" s="13">
        <v>0</v>
      </c>
      <c r="E275" s="13">
        <f t="shared" ref="E275" si="56">D275/9*12</f>
        <v>0</v>
      </c>
      <c r="F275" s="11">
        <v>0</v>
      </c>
    </row>
    <row r="276" spans="1:6" ht="15.75" x14ac:dyDescent="0.25">
      <c r="A276" s="8" t="s">
        <v>464</v>
      </c>
      <c r="B276" s="12" t="s">
        <v>465</v>
      </c>
      <c r="C276" s="13">
        <v>27450</v>
      </c>
      <c r="D276" s="13">
        <v>0</v>
      </c>
      <c r="E276" s="13">
        <v>30000</v>
      </c>
      <c r="F276" s="14">
        <v>0</v>
      </c>
    </row>
    <row r="277" spans="1:6" ht="15.75" x14ac:dyDescent="0.25">
      <c r="A277" s="8" t="s">
        <v>466</v>
      </c>
      <c r="B277" s="12" t="s">
        <v>467</v>
      </c>
      <c r="C277" s="13">
        <v>140000</v>
      </c>
      <c r="D277" s="13">
        <v>129056.55</v>
      </c>
      <c r="E277" s="13">
        <v>160000</v>
      </c>
      <c r="F277" s="11">
        <v>167650</v>
      </c>
    </row>
    <row r="278" spans="1:6" ht="15.75" x14ac:dyDescent="0.25">
      <c r="A278" s="8" t="s">
        <v>468</v>
      </c>
      <c r="B278" s="12" t="s">
        <v>469</v>
      </c>
      <c r="C278" s="13">
        <v>200000</v>
      </c>
      <c r="D278" s="13">
        <v>153217.10999999999</v>
      </c>
      <c r="E278" s="13">
        <v>204000</v>
      </c>
      <c r="F278" s="11">
        <v>210000</v>
      </c>
    </row>
    <row r="279" spans="1:6" ht="15.75" x14ac:dyDescent="0.25">
      <c r="A279" s="8" t="s">
        <v>470</v>
      </c>
      <c r="B279" s="12" t="s">
        <v>471</v>
      </c>
      <c r="C279" s="13">
        <v>65000</v>
      </c>
      <c r="D279" s="13">
        <v>53121.96</v>
      </c>
      <c r="E279" s="13">
        <v>70000</v>
      </c>
      <c r="F279" s="11">
        <v>70000</v>
      </c>
    </row>
    <row r="280" spans="1:6" ht="15.75" x14ac:dyDescent="0.25">
      <c r="A280" s="8" t="s">
        <v>472</v>
      </c>
      <c r="B280" s="12" t="s">
        <v>473</v>
      </c>
      <c r="C280" s="13">
        <v>10000</v>
      </c>
      <c r="D280" s="13">
        <v>8096.79</v>
      </c>
      <c r="E280" s="13">
        <v>10000</v>
      </c>
      <c r="F280" s="11">
        <v>10000</v>
      </c>
    </row>
    <row r="281" spans="1:6" ht="15.75" x14ac:dyDescent="0.25">
      <c r="A281" s="8" t="s">
        <v>474</v>
      </c>
      <c r="B281" s="12" t="s">
        <v>475</v>
      </c>
      <c r="C281" s="13">
        <v>45000</v>
      </c>
      <c r="D281" s="13">
        <v>35082.959999999999</v>
      </c>
      <c r="E281" s="13">
        <v>45000</v>
      </c>
      <c r="F281" s="14">
        <v>45000</v>
      </c>
    </row>
    <row r="282" spans="1:6" ht="15.75" x14ac:dyDescent="0.25">
      <c r="A282" s="8" t="s">
        <v>476</v>
      </c>
      <c r="B282" s="12" t="s">
        <v>477</v>
      </c>
      <c r="C282" s="13">
        <v>25000</v>
      </c>
      <c r="D282" s="13">
        <v>18848</v>
      </c>
      <c r="E282" s="13">
        <v>25000</v>
      </c>
      <c r="F282" s="14">
        <v>25000</v>
      </c>
    </row>
    <row r="283" spans="1:6" ht="15.75" x14ac:dyDescent="0.25">
      <c r="A283" s="8" t="s">
        <v>478</v>
      </c>
      <c r="B283" s="12" t="s">
        <v>479</v>
      </c>
      <c r="C283" s="13">
        <v>0</v>
      </c>
      <c r="D283" s="13">
        <v>0</v>
      </c>
      <c r="E283" s="13">
        <f t="shared" ref="E283:E294" si="57">D283/10*12</f>
        <v>0</v>
      </c>
      <c r="F283" s="11">
        <v>0</v>
      </c>
    </row>
    <row r="284" spans="1:6" ht="15.75" x14ac:dyDescent="0.25">
      <c r="A284" s="8" t="s">
        <v>480</v>
      </c>
      <c r="B284" s="12" t="s">
        <v>481</v>
      </c>
      <c r="C284" s="13">
        <v>1000</v>
      </c>
      <c r="D284" s="13">
        <v>565.74</v>
      </c>
      <c r="E284" s="13">
        <v>1000</v>
      </c>
      <c r="F284" s="11">
        <v>1000</v>
      </c>
    </row>
    <row r="285" spans="1:6" ht="15.75" x14ac:dyDescent="0.25">
      <c r="A285" s="8" t="s">
        <v>482</v>
      </c>
      <c r="B285" s="12" t="s">
        <v>483</v>
      </c>
      <c r="C285" s="13">
        <v>45000</v>
      </c>
      <c r="D285" s="13">
        <v>16067.5</v>
      </c>
      <c r="E285" s="13">
        <v>25000</v>
      </c>
      <c r="F285" s="11">
        <v>45000</v>
      </c>
    </row>
    <row r="286" spans="1:6" ht="15.75" x14ac:dyDescent="0.25">
      <c r="A286" s="8" t="s">
        <v>484</v>
      </c>
      <c r="B286" s="12" t="s">
        <v>485</v>
      </c>
      <c r="C286" s="13">
        <v>60000</v>
      </c>
      <c r="D286" s="13">
        <v>51090</v>
      </c>
      <c r="E286" s="13">
        <v>80000</v>
      </c>
      <c r="F286" s="11">
        <v>80000</v>
      </c>
    </row>
    <row r="287" spans="1:6" ht="15.75" x14ac:dyDescent="0.25">
      <c r="A287" s="8" t="s">
        <v>486</v>
      </c>
      <c r="B287" s="12" t="s">
        <v>487</v>
      </c>
      <c r="C287" s="13">
        <v>500</v>
      </c>
      <c r="D287" s="13">
        <v>0</v>
      </c>
      <c r="E287" s="13">
        <v>500</v>
      </c>
      <c r="F287" s="11">
        <v>500</v>
      </c>
    </row>
    <row r="288" spans="1:6" ht="15.75" x14ac:dyDescent="0.25">
      <c r="A288" s="8" t="s">
        <v>488</v>
      </c>
      <c r="B288" s="12" t="s">
        <v>489</v>
      </c>
      <c r="C288" s="13">
        <v>2400</v>
      </c>
      <c r="D288" s="13">
        <v>3474.42</v>
      </c>
      <c r="E288" s="13">
        <v>4000</v>
      </c>
      <c r="F288" s="11">
        <v>4000</v>
      </c>
    </row>
    <row r="289" spans="1:6" ht="15.75" x14ac:dyDescent="0.25">
      <c r="A289" s="8" t="s">
        <v>490</v>
      </c>
      <c r="B289" s="12" t="s">
        <v>491</v>
      </c>
      <c r="C289" s="13">
        <v>80000</v>
      </c>
      <c r="D289" s="21">
        <v>17220.400000000001</v>
      </c>
      <c r="E289" s="13">
        <v>25000</v>
      </c>
      <c r="F289" s="19">
        <v>58250</v>
      </c>
    </row>
    <row r="290" spans="1:6" ht="15.75" x14ac:dyDescent="0.25">
      <c r="A290" s="8" t="s">
        <v>492</v>
      </c>
      <c r="B290" s="12" t="s">
        <v>493</v>
      </c>
      <c r="C290" s="13">
        <v>0</v>
      </c>
      <c r="D290" s="13">
        <v>0</v>
      </c>
      <c r="E290" s="13">
        <f t="shared" si="57"/>
        <v>0</v>
      </c>
      <c r="F290" s="14">
        <v>0</v>
      </c>
    </row>
    <row r="291" spans="1:6" ht="15.75" x14ac:dyDescent="0.25">
      <c r="A291" s="8" t="s">
        <v>494</v>
      </c>
      <c r="B291" s="12" t="s">
        <v>495</v>
      </c>
      <c r="C291" s="13">
        <v>0</v>
      </c>
      <c r="D291" s="13">
        <v>0</v>
      </c>
      <c r="E291" s="13">
        <f t="shared" si="57"/>
        <v>0</v>
      </c>
      <c r="F291" s="14">
        <v>0</v>
      </c>
    </row>
    <row r="292" spans="1:6" ht="15.75" x14ac:dyDescent="0.25">
      <c r="A292" s="8" t="s">
        <v>496</v>
      </c>
      <c r="B292" s="12" t="s">
        <v>497</v>
      </c>
      <c r="C292" s="13">
        <v>0</v>
      </c>
      <c r="D292" s="13">
        <v>0</v>
      </c>
      <c r="E292" s="13">
        <v>0</v>
      </c>
      <c r="F292" s="14">
        <v>0</v>
      </c>
    </row>
    <row r="293" spans="1:6" ht="15.75" x14ac:dyDescent="0.25">
      <c r="A293" s="8" t="s">
        <v>498</v>
      </c>
      <c r="B293" s="12" t="s">
        <v>499</v>
      </c>
      <c r="C293" s="13">
        <v>100</v>
      </c>
      <c r="D293" s="13">
        <v>0</v>
      </c>
      <c r="E293" s="13">
        <v>100</v>
      </c>
      <c r="F293" s="14">
        <v>100</v>
      </c>
    </row>
    <row r="294" spans="1:6" ht="15.75" x14ac:dyDescent="0.25">
      <c r="A294" s="8" t="s">
        <v>500</v>
      </c>
      <c r="B294" s="12" t="s">
        <v>501</v>
      </c>
      <c r="C294" s="13">
        <v>0</v>
      </c>
      <c r="D294" s="13">
        <v>0</v>
      </c>
      <c r="E294" s="13">
        <f t="shared" si="57"/>
        <v>0</v>
      </c>
      <c r="F294" s="14">
        <v>0</v>
      </c>
    </row>
    <row r="295" spans="1:6" ht="15.75" x14ac:dyDescent="0.25">
      <c r="A295" s="8"/>
      <c r="B295" s="15" t="s">
        <v>17</v>
      </c>
      <c r="C295" s="16">
        <f t="shared" ref="C295:F295" si="58">SUM(C274:C294)</f>
        <v>702450</v>
      </c>
      <c r="D295" s="16">
        <f t="shared" si="58"/>
        <v>485841.43</v>
      </c>
      <c r="E295" s="16">
        <f t="shared" si="58"/>
        <v>680600</v>
      </c>
      <c r="F295" s="17">
        <f t="shared" si="58"/>
        <v>717500</v>
      </c>
    </row>
    <row r="296" spans="1:6" ht="15.75" x14ac:dyDescent="0.25">
      <c r="A296" s="8" t="s">
        <v>502</v>
      </c>
      <c r="B296" s="9" t="s">
        <v>503</v>
      </c>
      <c r="C296" s="18"/>
      <c r="D296" s="18"/>
      <c r="E296" s="13"/>
      <c r="F296" s="11"/>
    </row>
    <row r="297" spans="1:6" ht="15.75" x14ac:dyDescent="0.25">
      <c r="A297" s="8" t="s">
        <v>504</v>
      </c>
      <c r="B297" s="12" t="s">
        <v>505</v>
      </c>
      <c r="C297" s="13">
        <v>60000</v>
      </c>
      <c r="D297" s="13">
        <v>47204.45</v>
      </c>
      <c r="E297" s="13">
        <v>57000</v>
      </c>
      <c r="F297" s="14">
        <v>65000</v>
      </c>
    </row>
    <row r="298" spans="1:6" ht="15.75" x14ac:dyDescent="0.25">
      <c r="A298" s="8" t="s">
        <v>506</v>
      </c>
      <c r="B298" s="12" t="s">
        <v>507</v>
      </c>
      <c r="C298" s="13">
        <v>0</v>
      </c>
      <c r="D298" s="13">
        <v>11650</v>
      </c>
      <c r="E298" s="13">
        <v>12000</v>
      </c>
      <c r="F298" s="14">
        <v>0</v>
      </c>
    </row>
    <row r="299" spans="1:6" ht="15.75" x14ac:dyDescent="0.25">
      <c r="A299" s="8" t="s">
        <v>508</v>
      </c>
      <c r="B299" s="12" t="s">
        <v>509</v>
      </c>
      <c r="C299" s="13">
        <v>10000</v>
      </c>
      <c r="D299" s="21">
        <v>19.95</v>
      </c>
      <c r="E299" s="13">
        <v>1000</v>
      </c>
      <c r="F299" s="14">
        <v>10000</v>
      </c>
    </row>
    <row r="300" spans="1:6" ht="15.75" x14ac:dyDescent="0.25">
      <c r="A300" s="8" t="s">
        <v>510</v>
      </c>
      <c r="B300" s="30" t="s">
        <v>511</v>
      </c>
      <c r="C300" s="31">
        <v>140000</v>
      </c>
      <c r="D300" s="31">
        <v>32435</v>
      </c>
      <c r="E300" s="31">
        <v>50000</v>
      </c>
      <c r="F300" s="19">
        <v>115000</v>
      </c>
    </row>
    <row r="301" spans="1:6" ht="15.75" x14ac:dyDescent="0.25">
      <c r="A301" s="8" t="s">
        <v>512</v>
      </c>
      <c r="B301" s="12" t="s">
        <v>513</v>
      </c>
      <c r="C301" s="13">
        <v>20000</v>
      </c>
      <c r="D301" s="13">
        <v>20831.79</v>
      </c>
      <c r="E301" s="13">
        <v>25000</v>
      </c>
      <c r="F301" s="11">
        <v>25000</v>
      </c>
    </row>
    <row r="302" spans="1:6" ht="15.75" x14ac:dyDescent="0.25">
      <c r="A302" s="8" t="s">
        <v>514</v>
      </c>
      <c r="B302" s="12" t="s">
        <v>515</v>
      </c>
      <c r="C302" s="13">
        <v>1000</v>
      </c>
      <c r="D302" s="13">
        <v>403.27</v>
      </c>
      <c r="E302" s="13">
        <v>800</v>
      </c>
      <c r="F302" s="11">
        <v>1000</v>
      </c>
    </row>
    <row r="303" spans="1:6" ht="15.75" x14ac:dyDescent="0.25">
      <c r="A303" s="8" t="s">
        <v>516</v>
      </c>
      <c r="B303" s="12" t="s">
        <v>517</v>
      </c>
      <c r="C303" s="13">
        <v>9000</v>
      </c>
      <c r="D303" s="13">
        <v>8490.7099999999991</v>
      </c>
      <c r="E303" s="13">
        <v>9500</v>
      </c>
      <c r="F303" s="11">
        <v>10000</v>
      </c>
    </row>
    <row r="304" spans="1:6" ht="15.75" x14ac:dyDescent="0.25">
      <c r="A304" s="8" t="s">
        <v>518</v>
      </c>
      <c r="B304" s="12" t="s">
        <v>519</v>
      </c>
      <c r="C304" s="13">
        <v>0</v>
      </c>
      <c r="D304" s="13">
        <v>0</v>
      </c>
      <c r="E304" s="13">
        <f t="shared" ref="E304" si="59">D304/10*12</f>
        <v>0</v>
      </c>
      <c r="F304" s="11">
        <v>0</v>
      </c>
    </row>
    <row r="305" spans="1:6" ht="15.75" x14ac:dyDescent="0.25">
      <c r="A305" s="8" t="s">
        <v>520</v>
      </c>
      <c r="B305" s="12" t="s">
        <v>521</v>
      </c>
      <c r="C305" s="13">
        <v>1000</v>
      </c>
      <c r="D305" s="13">
        <v>0</v>
      </c>
      <c r="E305" s="13">
        <v>250</v>
      </c>
      <c r="F305" s="11">
        <v>500</v>
      </c>
    </row>
    <row r="306" spans="1:6" ht="15.75" x14ac:dyDescent="0.25">
      <c r="A306" s="8" t="s">
        <v>522</v>
      </c>
      <c r="B306" s="12" t="s">
        <v>523</v>
      </c>
      <c r="C306" s="13">
        <v>1500</v>
      </c>
      <c r="D306" s="13">
        <v>455</v>
      </c>
      <c r="E306" s="13">
        <v>1500</v>
      </c>
      <c r="F306" s="11">
        <v>1500</v>
      </c>
    </row>
    <row r="307" spans="1:6" ht="15.75" x14ac:dyDescent="0.25">
      <c r="A307" s="8" t="s">
        <v>524</v>
      </c>
      <c r="B307" s="12" t="s">
        <v>525</v>
      </c>
      <c r="C307" s="13">
        <v>750</v>
      </c>
      <c r="D307" s="13">
        <v>0</v>
      </c>
      <c r="E307" s="13">
        <v>750</v>
      </c>
      <c r="F307" s="11">
        <v>750</v>
      </c>
    </row>
    <row r="308" spans="1:6" ht="15.75" x14ac:dyDescent="0.25">
      <c r="A308" s="8" t="s">
        <v>526</v>
      </c>
      <c r="B308" s="12" t="s">
        <v>527</v>
      </c>
      <c r="C308" s="13">
        <v>1000</v>
      </c>
      <c r="D308" s="13">
        <v>0</v>
      </c>
      <c r="E308" s="13">
        <v>1000</v>
      </c>
      <c r="F308" s="11">
        <v>1000</v>
      </c>
    </row>
    <row r="309" spans="1:6" ht="15.75" x14ac:dyDescent="0.25">
      <c r="A309" s="8"/>
      <c r="B309" s="15" t="s">
        <v>17</v>
      </c>
      <c r="C309" s="16">
        <f t="shared" ref="C309:F309" si="60">SUM(C297:C308)</f>
        <v>244250</v>
      </c>
      <c r="D309" s="16">
        <f t="shared" si="60"/>
        <v>121490.17000000001</v>
      </c>
      <c r="E309" s="16">
        <f t="shared" si="60"/>
        <v>158800</v>
      </c>
      <c r="F309" s="17">
        <f t="shared" si="60"/>
        <v>229750</v>
      </c>
    </row>
    <row r="310" spans="1:6" ht="15.75" x14ac:dyDescent="0.25">
      <c r="A310" s="8" t="s">
        <v>528</v>
      </c>
      <c r="B310" s="9" t="s">
        <v>404</v>
      </c>
      <c r="C310" s="18"/>
      <c r="D310" s="18"/>
      <c r="E310" s="13"/>
      <c r="F310" s="11"/>
    </row>
    <row r="311" spans="1:6" ht="15.75" x14ac:dyDescent="0.25">
      <c r="A311" s="8" t="s">
        <v>529</v>
      </c>
      <c r="B311" s="12" t="s">
        <v>424</v>
      </c>
      <c r="C311" s="13">
        <v>500</v>
      </c>
      <c r="D311" s="13">
        <v>0</v>
      </c>
      <c r="E311" s="13">
        <v>250</v>
      </c>
      <c r="F311" s="11">
        <v>250</v>
      </c>
    </row>
    <row r="312" spans="1:6" ht="15.75" x14ac:dyDescent="0.25">
      <c r="A312" s="8" t="s">
        <v>530</v>
      </c>
      <c r="B312" s="12" t="s">
        <v>410</v>
      </c>
      <c r="C312" s="13">
        <v>8500</v>
      </c>
      <c r="D312" s="13">
        <v>7751.88</v>
      </c>
      <c r="E312" s="13">
        <v>9500</v>
      </c>
      <c r="F312" s="11">
        <v>9500</v>
      </c>
    </row>
    <row r="313" spans="1:6" ht="15.75" x14ac:dyDescent="0.25">
      <c r="A313" s="8" t="s">
        <v>531</v>
      </c>
      <c r="B313" s="12" t="s">
        <v>416</v>
      </c>
      <c r="C313" s="13">
        <v>0</v>
      </c>
      <c r="D313" s="13">
        <v>0</v>
      </c>
      <c r="E313" s="13">
        <f t="shared" ref="E313:E314" si="61">D313/7.5*12</f>
        <v>0</v>
      </c>
      <c r="F313" s="11">
        <v>0</v>
      </c>
    </row>
    <row r="314" spans="1:6" ht="15.75" x14ac:dyDescent="0.25">
      <c r="A314" s="8" t="s">
        <v>532</v>
      </c>
      <c r="B314" s="12" t="s">
        <v>418</v>
      </c>
      <c r="C314" s="13">
        <v>0</v>
      </c>
      <c r="D314" s="13">
        <v>0</v>
      </c>
      <c r="E314" s="13">
        <f t="shared" si="61"/>
        <v>0</v>
      </c>
      <c r="F314" s="11">
        <v>0</v>
      </c>
    </row>
    <row r="315" spans="1:6" ht="15.75" x14ac:dyDescent="0.25">
      <c r="A315" s="8"/>
      <c r="B315" s="15" t="s">
        <v>17</v>
      </c>
      <c r="C315" s="16">
        <f t="shared" ref="C315:F315" si="62">SUM(C311:C314)</f>
        <v>9000</v>
      </c>
      <c r="D315" s="16">
        <f t="shared" si="62"/>
        <v>7751.88</v>
      </c>
      <c r="E315" s="16">
        <f t="shared" si="62"/>
        <v>9750</v>
      </c>
      <c r="F315" s="17">
        <f t="shared" si="62"/>
        <v>9750</v>
      </c>
    </row>
    <row r="316" spans="1:6" ht="15.75" x14ac:dyDescent="0.25">
      <c r="A316" s="8" t="s">
        <v>533</v>
      </c>
      <c r="B316" s="9" t="s">
        <v>534</v>
      </c>
      <c r="C316" s="13">
        <v>0</v>
      </c>
      <c r="D316" s="13">
        <v>0</v>
      </c>
      <c r="E316" s="13">
        <v>0</v>
      </c>
      <c r="F316" s="11"/>
    </row>
    <row r="317" spans="1:6" ht="15.75" x14ac:dyDescent="0.25">
      <c r="A317" s="8"/>
      <c r="B317" s="15" t="s">
        <v>17</v>
      </c>
      <c r="C317" s="16">
        <f t="shared" ref="C317:F317" si="63">SUM(C316)</f>
        <v>0</v>
      </c>
      <c r="D317" s="16">
        <f t="shared" si="63"/>
        <v>0</v>
      </c>
      <c r="E317" s="16">
        <f t="shared" si="63"/>
        <v>0</v>
      </c>
      <c r="F317" s="17">
        <f t="shared" si="63"/>
        <v>0</v>
      </c>
    </row>
    <row r="318" spans="1:6" ht="15.75" x14ac:dyDescent="0.25">
      <c r="A318" s="8" t="s">
        <v>535</v>
      </c>
      <c r="B318" s="9" t="s">
        <v>426</v>
      </c>
      <c r="C318" s="13">
        <v>0</v>
      </c>
      <c r="D318" s="13">
        <v>0</v>
      </c>
      <c r="E318" s="13">
        <v>0</v>
      </c>
      <c r="F318" s="32">
        <v>0</v>
      </c>
    </row>
    <row r="319" spans="1:6" ht="15.75" x14ac:dyDescent="0.25">
      <c r="A319" s="8"/>
      <c r="B319" s="15" t="s">
        <v>17</v>
      </c>
      <c r="C319" s="16">
        <f t="shared" ref="C319:F319" si="64">SUM(C318)</f>
        <v>0</v>
      </c>
      <c r="D319" s="16">
        <f t="shared" si="64"/>
        <v>0</v>
      </c>
      <c r="E319" s="16">
        <f t="shared" si="64"/>
        <v>0</v>
      </c>
      <c r="F319" s="17">
        <f t="shared" si="64"/>
        <v>0</v>
      </c>
    </row>
    <row r="320" spans="1:6" ht="15.75" x14ac:dyDescent="0.25">
      <c r="A320" s="8" t="s">
        <v>536</v>
      </c>
      <c r="B320" s="9" t="s">
        <v>537</v>
      </c>
      <c r="C320" s="13">
        <v>0</v>
      </c>
      <c r="D320" s="13">
        <v>0</v>
      </c>
      <c r="E320" s="13">
        <v>0</v>
      </c>
      <c r="F320" s="32">
        <v>0</v>
      </c>
    </row>
    <row r="321" spans="1:6" ht="15.75" x14ac:dyDescent="0.25">
      <c r="A321" s="8" t="s">
        <v>538</v>
      </c>
      <c r="B321" s="9" t="s">
        <v>539</v>
      </c>
      <c r="C321" s="13">
        <v>0</v>
      </c>
      <c r="D321" s="13">
        <v>6364.38</v>
      </c>
      <c r="E321" s="13">
        <v>6364.38</v>
      </c>
      <c r="F321" s="33">
        <v>60000</v>
      </c>
    </row>
    <row r="322" spans="1:6" ht="15.75" x14ac:dyDescent="0.25">
      <c r="A322" s="8"/>
      <c r="B322" s="15" t="s">
        <v>17</v>
      </c>
      <c r="C322" s="16">
        <f t="shared" ref="C322:F322" si="65">SUM(C320:C321)</f>
        <v>0</v>
      </c>
      <c r="D322" s="16">
        <f t="shared" si="65"/>
        <v>6364.38</v>
      </c>
      <c r="E322" s="16">
        <f t="shared" si="65"/>
        <v>6364.38</v>
      </c>
      <c r="F322" s="17">
        <f t="shared" si="65"/>
        <v>60000</v>
      </c>
    </row>
    <row r="323" spans="1:6" ht="15.75" x14ac:dyDescent="0.25">
      <c r="A323" s="8" t="s">
        <v>540</v>
      </c>
      <c r="B323" s="9" t="s">
        <v>541</v>
      </c>
      <c r="C323" s="13">
        <v>80000</v>
      </c>
      <c r="D323" s="13">
        <v>0</v>
      </c>
      <c r="E323" s="13">
        <v>0</v>
      </c>
      <c r="F323" s="32">
        <v>80000</v>
      </c>
    </row>
    <row r="324" spans="1:6" ht="15.75" x14ac:dyDescent="0.25">
      <c r="A324" s="8"/>
      <c r="B324" s="15" t="s">
        <v>17</v>
      </c>
      <c r="C324" s="16">
        <f t="shared" ref="C324:F324" si="66">SUM(C323)</f>
        <v>80000</v>
      </c>
      <c r="D324" s="16">
        <f t="shared" si="66"/>
        <v>0</v>
      </c>
      <c r="E324" s="16">
        <f t="shared" si="66"/>
        <v>0</v>
      </c>
      <c r="F324" s="17">
        <f t="shared" si="66"/>
        <v>80000</v>
      </c>
    </row>
    <row r="325" spans="1:6" ht="16.5" thickBot="1" x14ac:dyDescent="0.3">
      <c r="A325" s="8"/>
      <c r="B325" s="23" t="s">
        <v>542</v>
      </c>
      <c r="C325" s="24">
        <f t="shared" ref="C325:F325" si="67">SUM(C272+C295+C309+C315+C317+C319+C322+C324)</f>
        <v>1092000</v>
      </c>
      <c r="D325" s="24">
        <f t="shared" si="67"/>
        <v>664832.68000000005</v>
      </c>
      <c r="E325" s="24">
        <f t="shared" si="67"/>
        <v>912244.38</v>
      </c>
      <c r="F325" s="25">
        <f t="shared" si="67"/>
        <v>1156500</v>
      </c>
    </row>
    <row r="326" spans="1:6" ht="15.75" x14ac:dyDescent="0.25">
      <c r="A326" s="8"/>
      <c r="B326" s="12"/>
      <c r="C326" s="8"/>
      <c r="D326" s="8"/>
      <c r="E326" s="8"/>
      <c r="F326" s="26"/>
    </row>
    <row r="327" spans="1:6" ht="15.75" x14ac:dyDescent="0.25">
      <c r="A327" s="8"/>
      <c r="B327" s="12"/>
      <c r="C327" s="8"/>
      <c r="D327" s="8"/>
      <c r="E327" s="8"/>
      <c r="F327" s="26"/>
    </row>
    <row r="328" spans="1:6" ht="15.75" x14ac:dyDescent="0.25">
      <c r="A328" s="8"/>
      <c r="B328" s="12"/>
      <c r="C328" s="8"/>
      <c r="D328" s="8"/>
      <c r="E328" s="8"/>
      <c r="F328" s="26"/>
    </row>
    <row r="329" spans="1:6" ht="15.75" x14ac:dyDescent="0.25">
      <c r="A329" s="27"/>
      <c r="B329" s="12"/>
      <c r="C329" s="27"/>
      <c r="D329" s="27"/>
      <c r="E329" s="8"/>
      <c r="F329" s="28"/>
    </row>
    <row r="330" spans="1:6" ht="21" thickBot="1" x14ac:dyDescent="0.35">
      <c r="A330" s="8"/>
      <c r="B330" s="1" t="s">
        <v>543</v>
      </c>
      <c r="C330" s="8"/>
      <c r="D330" s="8"/>
      <c r="E330" s="8"/>
      <c r="F330" s="26"/>
    </row>
    <row r="331" spans="1:6" ht="78.75" x14ac:dyDescent="0.25">
      <c r="A331" s="8"/>
      <c r="B331" s="15" t="s">
        <v>2</v>
      </c>
      <c r="C331" s="4" t="str">
        <f>C2</f>
        <v>2025 Original Budget</v>
      </c>
      <c r="D331" s="5" t="str">
        <f>D2</f>
        <v>2025 Actual to 4/2/25</v>
      </c>
      <c r="E331" s="5" t="str">
        <f>E2</f>
        <v>2025 Full Year Estimate</v>
      </c>
      <c r="F331" s="7" t="str">
        <f>F259</f>
        <v>2026 Full Year Estimate</v>
      </c>
    </row>
    <row r="332" spans="1:6" ht="15.75" x14ac:dyDescent="0.25">
      <c r="A332" s="8" t="s">
        <v>544</v>
      </c>
      <c r="B332" s="9" t="s">
        <v>437</v>
      </c>
      <c r="C332" s="8"/>
      <c r="D332" s="8"/>
      <c r="E332" s="29"/>
      <c r="F332" s="11"/>
    </row>
    <row r="333" spans="1:6" ht="15.75" x14ac:dyDescent="0.25">
      <c r="A333" s="8" t="s">
        <v>545</v>
      </c>
      <c r="B333" s="12" t="s">
        <v>57</v>
      </c>
      <c r="C333" s="13">
        <v>10800</v>
      </c>
      <c r="D333" s="13">
        <v>9121.7800000000007</v>
      </c>
      <c r="E333" s="13">
        <v>11280</v>
      </c>
      <c r="F333" s="11">
        <v>11500</v>
      </c>
    </row>
    <row r="334" spans="1:6" ht="15.75" x14ac:dyDescent="0.25">
      <c r="A334" s="8" t="s">
        <v>546</v>
      </c>
      <c r="B334" s="12" t="s">
        <v>547</v>
      </c>
      <c r="C334" s="13">
        <v>3000</v>
      </c>
      <c r="D334" s="13">
        <v>2000</v>
      </c>
      <c r="E334" s="13">
        <v>3000</v>
      </c>
      <c r="F334" s="11">
        <v>3000</v>
      </c>
    </row>
    <row r="335" spans="1:6" ht="15.75" x14ac:dyDescent="0.25">
      <c r="A335" s="8" t="s">
        <v>548</v>
      </c>
      <c r="B335" s="12" t="s">
        <v>81</v>
      </c>
      <c r="C335" s="13">
        <v>39000</v>
      </c>
      <c r="D335" s="13">
        <v>33355.730000000003</v>
      </c>
      <c r="E335" s="13">
        <v>42500</v>
      </c>
      <c r="F335" s="11">
        <v>43750</v>
      </c>
    </row>
    <row r="336" spans="1:6" ht="15.75" x14ac:dyDescent="0.25">
      <c r="A336" s="8" t="s">
        <v>549</v>
      </c>
      <c r="B336" s="12" t="s">
        <v>441</v>
      </c>
      <c r="C336" s="13">
        <v>0</v>
      </c>
      <c r="D336" s="13">
        <v>0</v>
      </c>
      <c r="E336" s="13">
        <f t="shared" ref="E336" si="68">D336/9*12</f>
        <v>0</v>
      </c>
      <c r="F336" s="11">
        <v>0</v>
      </c>
    </row>
    <row r="337" spans="1:6" ht="15.75" x14ac:dyDescent="0.25">
      <c r="A337" s="8" t="s">
        <v>550</v>
      </c>
      <c r="B337" s="12" t="s">
        <v>447</v>
      </c>
      <c r="C337" s="13">
        <v>2000</v>
      </c>
      <c r="D337" s="13">
        <v>0</v>
      </c>
      <c r="E337" s="13">
        <v>2000</v>
      </c>
      <c r="F337" s="11">
        <v>2000</v>
      </c>
    </row>
    <row r="338" spans="1:6" ht="15.75" x14ac:dyDescent="0.25">
      <c r="A338" s="8" t="s">
        <v>551</v>
      </c>
      <c r="B338" s="12" t="s">
        <v>457</v>
      </c>
      <c r="C338" s="13">
        <v>0</v>
      </c>
      <c r="D338" s="13">
        <v>15</v>
      </c>
      <c r="E338" s="13">
        <v>15</v>
      </c>
      <c r="F338" s="11">
        <v>0</v>
      </c>
    </row>
    <row r="339" spans="1:6" ht="15.75" x14ac:dyDescent="0.25">
      <c r="A339" s="8" t="s">
        <v>552</v>
      </c>
      <c r="B339" s="12" t="s">
        <v>553</v>
      </c>
      <c r="C339" s="13">
        <v>1000</v>
      </c>
      <c r="D339" s="13">
        <v>0</v>
      </c>
      <c r="E339" s="13">
        <v>1000</v>
      </c>
      <c r="F339" s="11">
        <v>1000</v>
      </c>
    </row>
    <row r="340" spans="1:6" ht="15.75" x14ac:dyDescent="0.25">
      <c r="A340" s="8" t="s">
        <v>554</v>
      </c>
      <c r="B340" s="12" t="s">
        <v>555</v>
      </c>
      <c r="C340" s="13">
        <v>5000</v>
      </c>
      <c r="D340" s="13">
        <v>0</v>
      </c>
      <c r="E340" s="13">
        <v>5000</v>
      </c>
      <c r="F340" s="14">
        <v>5000</v>
      </c>
    </row>
    <row r="341" spans="1:6" ht="15.75" x14ac:dyDescent="0.25">
      <c r="A341" s="8" t="s">
        <v>556</v>
      </c>
      <c r="B341" s="12" t="s">
        <v>557</v>
      </c>
      <c r="C341" s="13">
        <v>1000</v>
      </c>
      <c r="D341" s="13">
        <v>0</v>
      </c>
      <c r="E341" s="13">
        <v>1000</v>
      </c>
      <c r="F341" s="11">
        <v>1000</v>
      </c>
    </row>
    <row r="342" spans="1:6" ht="15.75" x14ac:dyDescent="0.25">
      <c r="A342" s="8" t="s">
        <v>558</v>
      </c>
      <c r="B342" s="12" t="s">
        <v>146</v>
      </c>
      <c r="C342" s="13">
        <v>1000</v>
      </c>
      <c r="D342" s="13">
        <v>0</v>
      </c>
      <c r="E342" s="13">
        <v>1000</v>
      </c>
      <c r="F342" s="11">
        <v>1000</v>
      </c>
    </row>
    <row r="343" spans="1:6" ht="15.75" x14ac:dyDescent="0.25">
      <c r="A343" s="8" t="s">
        <v>559</v>
      </c>
      <c r="B343" s="12" t="s">
        <v>560</v>
      </c>
      <c r="C343" s="13">
        <v>300</v>
      </c>
      <c r="D343" s="13">
        <v>0</v>
      </c>
      <c r="E343" s="13">
        <v>300</v>
      </c>
      <c r="F343" s="11">
        <v>300</v>
      </c>
    </row>
    <row r="344" spans="1:6" ht="15.75" x14ac:dyDescent="0.25">
      <c r="A344" s="8" t="s">
        <v>561</v>
      </c>
      <c r="B344" s="12" t="s">
        <v>562</v>
      </c>
      <c r="C344" s="13">
        <v>200</v>
      </c>
      <c r="D344" s="13">
        <v>0</v>
      </c>
      <c r="E344" s="13">
        <v>200</v>
      </c>
      <c r="F344" s="14">
        <v>200</v>
      </c>
    </row>
    <row r="345" spans="1:6" ht="15.75" x14ac:dyDescent="0.25">
      <c r="A345" s="8"/>
      <c r="B345" s="15" t="s">
        <v>17</v>
      </c>
      <c r="C345" s="16">
        <f t="shared" ref="C345:F345" si="69">SUM(C333:C344)</f>
        <v>63300</v>
      </c>
      <c r="D345" s="16">
        <f t="shared" si="69"/>
        <v>44492.51</v>
      </c>
      <c r="E345" s="16">
        <f t="shared" si="69"/>
        <v>67295</v>
      </c>
      <c r="F345" s="17">
        <f t="shared" si="69"/>
        <v>68750</v>
      </c>
    </row>
    <row r="346" spans="1:6" ht="15.75" x14ac:dyDescent="0.25">
      <c r="A346" s="8" t="s">
        <v>563</v>
      </c>
      <c r="B346" s="9" t="s">
        <v>564</v>
      </c>
      <c r="C346" s="13"/>
      <c r="D346" s="13"/>
      <c r="E346" s="13"/>
      <c r="F346" s="11"/>
    </row>
    <row r="347" spans="1:6" ht="15.75" x14ac:dyDescent="0.25">
      <c r="A347" s="8" t="s">
        <v>565</v>
      </c>
      <c r="B347" s="12" t="s">
        <v>566</v>
      </c>
      <c r="C347" s="13">
        <v>50000</v>
      </c>
      <c r="D347" s="13">
        <v>16238.39</v>
      </c>
      <c r="E347" s="13">
        <v>25000</v>
      </c>
      <c r="F347" s="14">
        <v>35000</v>
      </c>
    </row>
    <row r="348" spans="1:6" ht="15.75" x14ac:dyDescent="0.25">
      <c r="A348" s="8" t="s">
        <v>567</v>
      </c>
      <c r="B348" s="12" t="s">
        <v>568</v>
      </c>
      <c r="C348" s="13">
        <v>10000</v>
      </c>
      <c r="D348" s="13">
        <v>191.77</v>
      </c>
      <c r="E348" s="13">
        <v>2500</v>
      </c>
      <c r="F348" s="14">
        <v>10000</v>
      </c>
    </row>
    <row r="349" spans="1:6" ht="15.75" x14ac:dyDescent="0.25">
      <c r="A349" s="8" t="s">
        <v>569</v>
      </c>
      <c r="B349" s="12" t="s">
        <v>570</v>
      </c>
      <c r="C349" s="13">
        <v>10000</v>
      </c>
      <c r="D349" s="13">
        <v>6839.4</v>
      </c>
      <c r="E349" s="13">
        <v>9000</v>
      </c>
      <c r="F349" s="14">
        <v>10000</v>
      </c>
    </row>
    <row r="350" spans="1:6" ht="15.75" x14ac:dyDescent="0.25">
      <c r="A350" s="8" t="s">
        <v>571</v>
      </c>
      <c r="B350" s="12" t="s">
        <v>572</v>
      </c>
      <c r="C350" s="13">
        <v>40000</v>
      </c>
      <c r="D350" s="13">
        <v>16220.69</v>
      </c>
      <c r="E350" s="13">
        <v>25000</v>
      </c>
      <c r="F350" s="14">
        <v>40000</v>
      </c>
    </row>
    <row r="351" spans="1:6" ht="15.75" x14ac:dyDescent="0.25">
      <c r="A351" s="8" t="s">
        <v>573</v>
      </c>
      <c r="B351" s="12" t="s">
        <v>574</v>
      </c>
      <c r="C351" s="13">
        <v>80000</v>
      </c>
      <c r="D351" s="13">
        <v>13706.02</v>
      </c>
      <c r="E351" s="13">
        <v>20000</v>
      </c>
      <c r="F351" s="14">
        <v>79250</v>
      </c>
    </row>
    <row r="352" spans="1:6" ht="15.75" x14ac:dyDescent="0.25">
      <c r="A352" s="8" t="s">
        <v>575</v>
      </c>
      <c r="B352" s="12" t="s">
        <v>576</v>
      </c>
      <c r="C352" s="13">
        <v>5000</v>
      </c>
      <c r="D352" s="13">
        <v>1200</v>
      </c>
      <c r="E352" s="13">
        <v>2000</v>
      </c>
      <c r="F352" s="14">
        <v>5000</v>
      </c>
    </row>
    <row r="353" spans="1:6" ht="15.75" x14ac:dyDescent="0.25">
      <c r="A353" s="8" t="s">
        <v>577</v>
      </c>
      <c r="B353" s="12" t="s">
        <v>578</v>
      </c>
      <c r="C353" s="13">
        <v>500</v>
      </c>
      <c r="D353" s="13">
        <v>0</v>
      </c>
      <c r="E353" s="13">
        <v>500</v>
      </c>
      <c r="F353" s="14">
        <v>500</v>
      </c>
    </row>
    <row r="354" spans="1:6" ht="15.75" x14ac:dyDescent="0.25">
      <c r="A354" s="8" t="s">
        <v>579</v>
      </c>
      <c r="B354" s="12" t="s">
        <v>580</v>
      </c>
      <c r="C354" s="13">
        <v>1000</v>
      </c>
      <c r="D354" s="13">
        <v>0</v>
      </c>
      <c r="E354" s="13">
        <v>1000</v>
      </c>
      <c r="F354" s="14">
        <v>1000</v>
      </c>
    </row>
    <row r="355" spans="1:6" ht="15.75" x14ac:dyDescent="0.25">
      <c r="A355" s="8"/>
      <c r="B355" s="15" t="s">
        <v>17</v>
      </c>
      <c r="C355" s="16">
        <f t="shared" ref="C355:F355" si="70">SUM(C347:C354)</f>
        <v>196500</v>
      </c>
      <c r="D355" s="16">
        <f t="shared" si="70"/>
        <v>54396.270000000004</v>
      </c>
      <c r="E355" s="16">
        <f t="shared" si="70"/>
        <v>85000</v>
      </c>
      <c r="F355" s="17">
        <f t="shared" si="70"/>
        <v>180750</v>
      </c>
    </row>
    <row r="356" spans="1:6" ht="15.75" x14ac:dyDescent="0.25">
      <c r="A356" s="8" t="s">
        <v>581</v>
      </c>
      <c r="B356" s="9" t="s">
        <v>582</v>
      </c>
      <c r="C356" s="13"/>
      <c r="D356" s="13"/>
      <c r="E356" s="13"/>
      <c r="F356" s="11"/>
    </row>
    <row r="357" spans="1:6" ht="15.75" x14ac:dyDescent="0.25">
      <c r="A357" s="8" t="s">
        <v>583</v>
      </c>
      <c r="B357" s="12" t="s">
        <v>584</v>
      </c>
      <c r="C357" s="13">
        <v>171200</v>
      </c>
      <c r="D357" s="13">
        <v>123599.78</v>
      </c>
      <c r="E357" s="13">
        <v>165000</v>
      </c>
      <c r="F357" s="11">
        <v>170000</v>
      </c>
    </row>
    <row r="358" spans="1:6" ht="15.75" x14ac:dyDescent="0.25">
      <c r="A358" s="8" t="s">
        <v>585</v>
      </c>
      <c r="B358" s="12" t="s">
        <v>586</v>
      </c>
      <c r="C358" s="13">
        <v>40000</v>
      </c>
      <c r="D358" s="13">
        <v>59059.75</v>
      </c>
      <c r="E358" s="13">
        <v>70000</v>
      </c>
      <c r="F358" s="14">
        <v>70000</v>
      </c>
    </row>
    <row r="359" spans="1:6" ht="15.75" x14ac:dyDescent="0.25">
      <c r="A359" s="8" t="s">
        <v>587</v>
      </c>
      <c r="B359" s="12" t="s">
        <v>588</v>
      </c>
      <c r="C359" s="13">
        <v>60000</v>
      </c>
      <c r="D359" s="13">
        <v>40442.5</v>
      </c>
      <c r="E359" s="13">
        <v>50000</v>
      </c>
      <c r="F359" s="14">
        <v>60000</v>
      </c>
    </row>
    <row r="360" spans="1:6" ht="15.75" x14ac:dyDescent="0.25">
      <c r="A360" s="8" t="s">
        <v>589</v>
      </c>
      <c r="B360" s="12" t="s">
        <v>590</v>
      </c>
      <c r="C360" s="13">
        <v>210000</v>
      </c>
      <c r="D360" s="13">
        <v>0</v>
      </c>
      <c r="E360" s="13">
        <v>0</v>
      </c>
      <c r="F360" s="14">
        <v>0</v>
      </c>
    </row>
    <row r="361" spans="1:6" ht="15.75" x14ac:dyDescent="0.25">
      <c r="A361" s="8" t="s">
        <v>591</v>
      </c>
      <c r="B361" s="12" t="s">
        <v>592</v>
      </c>
      <c r="C361" s="13">
        <v>7500</v>
      </c>
      <c r="D361" s="13">
        <v>6506.05</v>
      </c>
      <c r="E361" s="13">
        <v>7500</v>
      </c>
      <c r="F361" s="14">
        <v>7500</v>
      </c>
    </row>
    <row r="362" spans="1:6" ht="15.75" x14ac:dyDescent="0.25">
      <c r="A362" s="8" t="s">
        <v>593</v>
      </c>
      <c r="B362" s="12" t="s">
        <v>594</v>
      </c>
      <c r="C362" s="13">
        <v>15000</v>
      </c>
      <c r="D362" s="13">
        <v>11702.4</v>
      </c>
      <c r="E362" s="13">
        <v>15000</v>
      </c>
      <c r="F362" s="14">
        <v>15000</v>
      </c>
    </row>
    <row r="363" spans="1:6" ht="15.75" x14ac:dyDescent="0.25">
      <c r="A363" s="8" t="s">
        <v>595</v>
      </c>
      <c r="B363" s="12" t="s">
        <v>596</v>
      </c>
      <c r="C363" s="13">
        <v>150000</v>
      </c>
      <c r="D363" s="13">
        <v>34978.65</v>
      </c>
      <c r="E363" s="13">
        <v>50000</v>
      </c>
      <c r="F363" s="14">
        <v>149300</v>
      </c>
    </row>
    <row r="364" spans="1:6" ht="15.75" x14ac:dyDescent="0.25">
      <c r="A364" s="8" t="s">
        <v>597</v>
      </c>
      <c r="B364" s="12" t="s">
        <v>598</v>
      </c>
      <c r="C364" s="13">
        <v>25000</v>
      </c>
      <c r="D364" s="13">
        <v>14191.5</v>
      </c>
      <c r="E364" s="13">
        <v>20000</v>
      </c>
      <c r="F364" s="14">
        <v>25000</v>
      </c>
    </row>
    <row r="365" spans="1:6" ht="15.75" x14ac:dyDescent="0.25">
      <c r="A365" s="8" t="s">
        <v>599</v>
      </c>
      <c r="B365" s="12" t="s">
        <v>600</v>
      </c>
      <c r="C365" s="13">
        <v>35000</v>
      </c>
      <c r="D365" s="13">
        <v>5903.14</v>
      </c>
      <c r="E365" s="13">
        <v>10000</v>
      </c>
      <c r="F365" s="14">
        <v>35000</v>
      </c>
    </row>
    <row r="366" spans="1:6" ht="15.75" x14ac:dyDescent="0.25">
      <c r="A366" s="8" t="s">
        <v>601</v>
      </c>
      <c r="B366" s="12" t="s">
        <v>602</v>
      </c>
      <c r="C366" s="13">
        <v>1000</v>
      </c>
      <c r="D366" s="13">
        <v>0</v>
      </c>
      <c r="E366" s="13">
        <v>1000</v>
      </c>
      <c r="F366" s="11">
        <v>1000</v>
      </c>
    </row>
    <row r="367" spans="1:6" ht="15.75" x14ac:dyDescent="0.25">
      <c r="A367" s="8"/>
      <c r="B367" s="15" t="s">
        <v>17</v>
      </c>
      <c r="C367" s="16">
        <f t="shared" ref="C367:F367" si="71">SUM(C357:C366)</f>
        <v>714700</v>
      </c>
      <c r="D367" s="16">
        <f t="shared" si="71"/>
        <v>296383.77</v>
      </c>
      <c r="E367" s="16">
        <f t="shared" si="71"/>
        <v>388500</v>
      </c>
      <c r="F367" s="17">
        <f t="shared" si="71"/>
        <v>532800</v>
      </c>
    </row>
    <row r="368" spans="1:6" ht="15.75" x14ac:dyDescent="0.25">
      <c r="A368" s="8" t="s">
        <v>603</v>
      </c>
      <c r="B368" s="9" t="s">
        <v>404</v>
      </c>
      <c r="C368" s="13"/>
      <c r="D368" s="13"/>
      <c r="E368" s="13"/>
      <c r="F368" s="11"/>
    </row>
    <row r="369" spans="1:6" ht="15.75" x14ac:dyDescent="0.25">
      <c r="A369" s="8" t="s">
        <v>604</v>
      </c>
      <c r="B369" s="12" t="s">
        <v>424</v>
      </c>
      <c r="C369" s="13">
        <v>500</v>
      </c>
      <c r="D369" s="13">
        <v>0</v>
      </c>
      <c r="E369" s="13">
        <v>150</v>
      </c>
      <c r="F369" s="11">
        <v>500</v>
      </c>
    </row>
    <row r="370" spans="1:6" ht="15.75" x14ac:dyDescent="0.25">
      <c r="A370" s="8" t="s">
        <v>605</v>
      </c>
      <c r="B370" s="12" t="s">
        <v>410</v>
      </c>
      <c r="C370" s="13">
        <v>7500</v>
      </c>
      <c r="D370" s="13">
        <v>4491.75</v>
      </c>
      <c r="E370" s="13">
        <v>5500</v>
      </c>
      <c r="F370" s="11">
        <v>6500</v>
      </c>
    </row>
    <row r="371" spans="1:6" ht="15.75" x14ac:dyDescent="0.25">
      <c r="A371" s="8" t="s">
        <v>606</v>
      </c>
      <c r="B371" s="12" t="s">
        <v>416</v>
      </c>
      <c r="C371" s="13">
        <v>0</v>
      </c>
      <c r="D371" s="13">
        <v>0</v>
      </c>
      <c r="E371" s="13">
        <f t="shared" ref="E371:E372" si="72">D371/7.5*12</f>
        <v>0</v>
      </c>
      <c r="F371" s="11">
        <v>0</v>
      </c>
    </row>
    <row r="372" spans="1:6" ht="15.75" x14ac:dyDescent="0.25">
      <c r="A372" s="8" t="s">
        <v>607</v>
      </c>
      <c r="B372" s="12" t="s">
        <v>418</v>
      </c>
      <c r="C372" s="13">
        <v>0</v>
      </c>
      <c r="D372" s="13">
        <v>0</v>
      </c>
      <c r="E372" s="13">
        <f t="shared" si="72"/>
        <v>0</v>
      </c>
      <c r="F372" s="11">
        <v>0</v>
      </c>
    </row>
    <row r="373" spans="1:6" ht="15.75" x14ac:dyDescent="0.25">
      <c r="A373" s="8"/>
      <c r="B373" s="15" t="s">
        <v>17</v>
      </c>
      <c r="C373" s="16">
        <f t="shared" ref="C373:F373" si="73">SUM(C369:C372)</f>
        <v>8000</v>
      </c>
      <c r="D373" s="16">
        <f t="shared" si="73"/>
        <v>4491.75</v>
      </c>
      <c r="E373" s="16">
        <f t="shared" si="73"/>
        <v>5650</v>
      </c>
      <c r="F373" s="17">
        <f t="shared" si="73"/>
        <v>7000</v>
      </c>
    </row>
    <row r="374" spans="1:6" ht="15.75" x14ac:dyDescent="0.25">
      <c r="A374" s="8" t="s">
        <v>608</v>
      </c>
      <c r="B374" s="9" t="s">
        <v>609</v>
      </c>
      <c r="C374" s="13">
        <v>0</v>
      </c>
      <c r="D374" s="13">
        <v>0</v>
      </c>
      <c r="E374" s="13">
        <v>0</v>
      </c>
      <c r="F374" s="32">
        <v>0</v>
      </c>
    </row>
    <row r="375" spans="1:6" ht="15.75" x14ac:dyDescent="0.25">
      <c r="A375" s="8"/>
      <c r="B375" s="15" t="s">
        <v>17</v>
      </c>
      <c r="C375" s="16">
        <f t="shared" ref="C375:F375" si="74">SUM(C374)</f>
        <v>0</v>
      </c>
      <c r="D375" s="16">
        <f t="shared" si="74"/>
        <v>0</v>
      </c>
      <c r="E375" s="16">
        <f t="shared" si="74"/>
        <v>0</v>
      </c>
      <c r="F375" s="17">
        <f t="shared" si="74"/>
        <v>0</v>
      </c>
    </row>
    <row r="376" spans="1:6" ht="15.75" x14ac:dyDescent="0.25">
      <c r="A376" s="8" t="s">
        <v>610</v>
      </c>
      <c r="B376" s="9" t="s">
        <v>611</v>
      </c>
      <c r="C376" s="13">
        <v>0</v>
      </c>
      <c r="D376" s="13">
        <v>0</v>
      </c>
      <c r="E376" s="13">
        <v>0</v>
      </c>
      <c r="F376" s="32">
        <v>0</v>
      </c>
    </row>
    <row r="377" spans="1:6" ht="15.75" x14ac:dyDescent="0.25">
      <c r="A377" s="8" t="s">
        <v>612</v>
      </c>
      <c r="B377" s="9" t="s">
        <v>613</v>
      </c>
      <c r="C377" s="13">
        <v>0</v>
      </c>
      <c r="D377" s="13">
        <v>0</v>
      </c>
      <c r="E377" s="13">
        <v>0</v>
      </c>
      <c r="F377" s="32">
        <v>0</v>
      </c>
    </row>
    <row r="378" spans="1:6" ht="15.75" x14ac:dyDescent="0.25">
      <c r="A378" s="8"/>
      <c r="B378" s="15" t="s">
        <v>17</v>
      </c>
      <c r="C378" s="16">
        <f t="shared" ref="C378:F378" si="75">SUM(C376:C377)</f>
        <v>0</v>
      </c>
      <c r="D378" s="16">
        <f t="shared" si="75"/>
        <v>0</v>
      </c>
      <c r="E378" s="16">
        <f t="shared" si="75"/>
        <v>0</v>
      </c>
      <c r="F378" s="17">
        <f t="shared" si="75"/>
        <v>0</v>
      </c>
    </row>
    <row r="379" spans="1:6" ht="15.75" x14ac:dyDescent="0.25">
      <c r="A379" s="8" t="s">
        <v>614</v>
      </c>
      <c r="B379" s="9" t="s">
        <v>615</v>
      </c>
      <c r="C379" s="13">
        <v>50000</v>
      </c>
      <c r="D379" s="13">
        <v>0</v>
      </c>
      <c r="E379" s="13">
        <v>0</v>
      </c>
      <c r="F379" s="32">
        <v>50000</v>
      </c>
    </row>
    <row r="380" spans="1:6" ht="15.75" x14ac:dyDescent="0.25">
      <c r="A380" s="8"/>
      <c r="B380" s="15" t="s">
        <v>17</v>
      </c>
      <c r="C380" s="16">
        <f t="shared" ref="C380:F380" si="76">SUM(C378:C379)</f>
        <v>50000</v>
      </c>
      <c r="D380" s="16">
        <f t="shared" si="76"/>
        <v>0</v>
      </c>
      <c r="E380" s="16">
        <f t="shared" si="76"/>
        <v>0</v>
      </c>
      <c r="F380" s="17">
        <f t="shared" si="76"/>
        <v>50000</v>
      </c>
    </row>
    <row r="381" spans="1:6" ht="16.5" thickBot="1" x14ac:dyDescent="0.3">
      <c r="A381" s="8"/>
      <c r="B381" s="23" t="s">
        <v>616</v>
      </c>
      <c r="C381" s="24">
        <f t="shared" ref="C381:F381" si="77">SUM(C345+C355+C367+C373+C375+C378+C380)</f>
        <v>1032500</v>
      </c>
      <c r="D381" s="24">
        <f t="shared" si="77"/>
        <v>399764.30000000005</v>
      </c>
      <c r="E381" s="24">
        <f t="shared" si="77"/>
        <v>546445</v>
      </c>
      <c r="F381" s="25">
        <f t="shared" si="77"/>
        <v>839300</v>
      </c>
    </row>
    <row r="382" spans="1:6" ht="15.75" x14ac:dyDescent="0.25">
      <c r="A382" s="8"/>
      <c r="B382" s="12"/>
      <c r="C382" s="8"/>
      <c r="D382" s="8"/>
      <c r="E382" s="8"/>
      <c r="F382" s="26"/>
    </row>
    <row r="383" spans="1:6" ht="15.75" x14ac:dyDescent="0.25">
      <c r="A383" s="8"/>
      <c r="B383" s="12"/>
      <c r="C383" s="8"/>
      <c r="D383" s="8"/>
      <c r="E383" s="8"/>
      <c r="F383" s="26"/>
    </row>
    <row r="384" spans="1:6" ht="15.75" x14ac:dyDescent="0.25">
      <c r="A384" s="27"/>
      <c r="B384" s="12"/>
      <c r="C384" s="27"/>
      <c r="D384" s="27"/>
      <c r="E384" s="8"/>
      <c r="F384" s="28"/>
    </row>
    <row r="385" spans="1:6" ht="21" thickBot="1" x14ac:dyDescent="0.35">
      <c r="A385" s="8"/>
      <c r="B385" s="1" t="s">
        <v>617</v>
      </c>
      <c r="C385" s="34"/>
      <c r="D385" s="34"/>
      <c r="E385" s="8"/>
      <c r="F385" s="26"/>
    </row>
    <row r="386" spans="1:6" ht="78.75" x14ac:dyDescent="0.25">
      <c r="A386" s="8"/>
      <c r="B386" s="15" t="s">
        <v>2</v>
      </c>
      <c r="C386" s="4" t="str">
        <f>C2</f>
        <v>2025 Original Budget</v>
      </c>
      <c r="D386" s="4" t="str">
        <f>D2</f>
        <v>2025 Actual to 4/2/25</v>
      </c>
      <c r="E386" s="4" t="str">
        <f>E2</f>
        <v>2025 Full Year Estimate</v>
      </c>
      <c r="F386" s="7" t="str">
        <f>F331</f>
        <v>2026 Full Year Estimate</v>
      </c>
    </row>
    <row r="387" spans="1:6" ht="15.75" x14ac:dyDescent="0.25">
      <c r="A387" s="8" t="s">
        <v>618</v>
      </c>
      <c r="B387" s="9" t="s">
        <v>619</v>
      </c>
      <c r="C387" s="13"/>
      <c r="D387" s="13"/>
      <c r="E387" s="13"/>
      <c r="F387" s="26"/>
    </row>
    <row r="388" spans="1:6" ht="15.75" x14ac:dyDescent="0.25">
      <c r="A388" s="8" t="s">
        <v>620</v>
      </c>
      <c r="B388" s="12" t="s">
        <v>621</v>
      </c>
      <c r="C388" s="13">
        <v>4750000</v>
      </c>
      <c r="D388" s="13">
        <v>2381513.4500000002</v>
      </c>
      <c r="E388" s="13">
        <v>4000000</v>
      </c>
      <c r="F388" s="31">
        <v>3000000</v>
      </c>
    </row>
    <row r="389" spans="1:6" ht="15.75" x14ac:dyDescent="0.25">
      <c r="A389" s="8" t="s">
        <v>622</v>
      </c>
      <c r="B389" s="12" t="s">
        <v>623</v>
      </c>
      <c r="C389" s="13">
        <v>0</v>
      </c>
      <c r="D389" s="13">
        <v>0</v>
      </c>
      <c r="E389" s="13">
        <f t="shared" ref="E389:F398" si="78">SUM(C389-D389)</f>
        <v>0</v>
      </c>
      <c r="F389" s="13">
        <f t="shared" si="78"/>
        <v>0</v>
      </c>
    </row>
    <row r="390" spans="1:6" ht="15.75" x14ac:dyDescent="0.25">
      <c r="A390" s="8" t="s">
        <v>624</v>
      </c>
      <c r="B390" s="12" t="s">
        <v>625</v>
      </c>
      <c r="C390" s="13">
        <v>0</v>
      </c>
      <c r="D390" s="13">
        <v>0</v>
      </c>
      <c r="E390" s="13">
        <v>0</v>
      </c>
      <c r="F390" s="13">
        <v>0</v>
      </c>
    </row>
    <row r="391" spans="1:6" ht="15.75" x14ac:dyDescent="0.25">
      <c r="A391" s="8" t="s">
        <v>626</v>
      </c>
      <c r="B391" s="12" t="s">
        <v>627</v>
      </c>
      <c r="C391" s="13">
        <v>0</v>
      </c>
      <c r="D391" s="13">
        <v>0</v>
      </c>
      <c r="E391" s="13">
        <f t="shared" si="78"/>
        <v>0</v>
      </c>
      <c r="F391" s="13">
        <f t="shared" si="78"/>
        <v>0</v>
      </c>
    </row>
    <row r="392" spans="1:6" ht="15.75" x14ac:dyDescent="0.25">
      <c r="A392" s="8" t="s">
        <v>628</v>
      </c>
      <c r="B392" s="8" t="s">
        <v>629</v>
      </c>
      <c r="C392" s="13">
        <v>0</v>
      </c>
      <c r="D392" s="13">
        <v>0</v>
      </c>
      <c r="E392" s="13">
        <f t="shared" si="78"/>
        <v>0</v>
      </c>
      <c r="F392" s="13">
        <f t="shared" si="78"/>
        <v>0</v>
      </c>
    </row>
    <row r="393" spans="1:6" ht="15.75" x14ac:dyDescent="0.25">
      <c r="A393" s="8" t="s">
        <v>630</v>
      </c>
      <c r="B393" s="12" t="s">
        <v>631</v>
      </c>
      <c r="C393" s="13">
        <v>0</v>
      </c>
      <c r="D393" s="13">
        <v>0</v>
      </c>
      <c r="E393" s="13">
        <f t="shared" si="78"/>
        <v>0</v>
      </c>
      <c r="F393" s="13">
        <f t="shared" si="78"/>
        <v>0</v>
      </c>
    </row>
    <row r="394" spans="1:6" ht="15.75" x14ac:dyDescent="0.25">
      <c r="A394" s="8" t="s">
        <v>632</v>
      </c>
      <c r="B394" s="12" t="s">
        <v>633</v>
      </c>
      <c r="C394" s="13">
        <v>0</v>
      </c>
      <c r="D394" s="13">
        <v>0</v>
      </c>
      <c r="E394" s="13">
        <f t="shared" si="78"/>
        <v>0</v>
      </c>
      <c r="F394" s="13">
        <f t="shared" si="78"/>
        <v>0</v>
      </c>
    </row>
    <row r="395" spans="1:6" ht="15.75" x14ac:dyDescent="0.25">
      <c r="A395" s="8" t="s">
        <v>634</v>
      </c>
      <c r="B395" s="12" t="s">
        <v>635</v>
      </c>
      <c r="C395" s="13">
        <v>0</v>
      </c>
      <c r="D395" s="13">
        <v>0</v>
      </c>
      <c r="E395" s="13">
        <v>0</v>
      </c>
      <c r="F395" s="13">
        <v>0</v>
      </c>
    </row>
    <row r="396" spans="1:6" ht="15.75" x14ac:dyDescent="0.25">
      <c r="A396" s="8" t="s">
        <v>636</v>
      </c>
      <c r="B396" s="12" t="s">
        <v>637</v>
      </c>
      <c r="C396" s="13">
        <v>0</v>
      </c>
      <c r="D396" s="13">
        <v>0</v>
      </c>
      <c r="E396" s="13">
        <v>0</v>
      </c>
      <c r="F396" s="13">
        <v>0</v>
      </c>
    </row>
    <row r="397" spans="1:6" ht="15.75" x14ac:dyDescent="0.25">
      <c r="A397" s="8"/>
      <c r="B397" s="15" t="s">
        <v>17</v>
      </c>
      <c r="C397" s="16">
        <f>SUM(C388:C396)</f>
        <v>4750000</v>
      </c>
      <c r="D397" s="16">
        <f>SUM(D388:D396)</f>
        <v>2381513.4500000002</v>
      </c>
      <c r="E397" s="16">
        <f>SUM(E388:E396)</f>
        <v>4000000</v>
      </c>
      <c r="F397" s="16">
        <f>SUM(F388:F396)</f>
        <v>3000000</v>
      </c>
    </row>
    <row r="398" spans="1:6" ht="15.75" x14ac:dyDescent="0.25">
      <c r="A398" s="8" t="s">
        <v>638</v>
      </c>
      <c r="B398" s="12" t="s">
        <v>410</v>
      </c>
      <c r="C398" s="13">
        <v>0</v>
      </c>
      <c r="D398" s="13">
        <v>0</v>
      </c>
      <c r="E398" s="13">
        <f t="shared" si="78"/>
        <v>0</v>
      </c>
      <c r="F398" s="13">
        <f t="shared" si="78"/>
        <v>0</v>
      </c>
    </row>
    <row r="399" spans="1:6" ht="15.75" x14ac:dyDescent="0.25">
      <c r="A399" s="8"/>
      <c r="B399" s="15" t="s">
        <v>17</v>
      </c>
      <c r="C399" s="16">
        <f t="shared" ref="C399:F399" si="79">SUM(C398)</f>
        <v>0</v>
      </c>
      <c r="D399" s="16">
        <f t="shared" si="79"/>
        <v>0</v>
      </c>
      <c r="E399" s="16">
        <f t="shared" si="79"/>
        <v>0</v>
      </c>
      <c r="F399" s="16">
        <f t="shared" si="79"/>
        <v>0</v>
      </c>
    </row>
    <row r="400" spans="1:6" ht="15.75" x14ac:dyDescent="0.25">
      <c r="A400" s="8"/>
      <c r="B400" s="23" t="s">
        <v>639</v>
      </c>
      <c r="C400" s="18">
        <f t="shared" ref="C400:F400" si="80">SUM(C397+C399)</f>
        <v>4750000</v>
      </c>
      <c r="D400" s="18">
        <f t="shared" si="80"/>
        <v>2381513.4500000002</v>
      </c>
      <c r="E400" s="18">
        <f t="shared" si="80"/>
        <v>4000000</v>
      </c>
      <c r="F400" s="18">
        <f t="shared" si="80"/>
        <v>3000000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E341-9277-43C3-8145-563232B00E24}">
  <dimension ref="A1:F91"/>
  <sheetViews>
    <sheetView tabSelected="1" topLeftCell="A55" workbookViewId="0">
      <selection activeCell="J5" sqref="J5"/>
    </sheetView>
  </sheetViews>
  <sheetFormatPr defaultRowHeight="15" x14ac:dyDescent="0.25"/>
  <cols>
    <col min="1" max="1" width="20" customWidth="1"/>
    <col min="2" max="2" width="16" customWidth="1"/>
    <col min="3" max="3" width="14.7109375" customWidth="1"/>
    <col min="4" max="4" width="15" customWidth="1"/>
    <col min="6" max="6" width="15.28515625" customWidth="1"/>
  </cols>
  <sheetData>
    <row r="1" spans="1:6" ht="21" thickBot="1" x14ac:dyDescent="0.35">
      <c r="A1" s="1" t="s">
        <v>640</v>
      </c>
      <c r="B1" s="27"/>
      <c r="C1" s="27"/>
      <c r="D1" s="27"/>
      <c r="E1" s="2"/>
      <c r="F1" s="27"/>
    </row>
    <row r="2" spans="1:6" ht="79.5" thickBot="1" x14ac:dyDescent="0.3">
      <c r="A2" s="15" t="s">
        <v>2</v>
      </c>
      <c r="B2" s="4" t="s">
        <v>641</v>
      </c>
      <c r="C2" s="5">
        <f>[1]Expenditure!D1</f>
        <v>0</v>
      </c>
      <c r="D2" s="35" t="s">
        <v>5</v>
      </c>
      <c r="E2" s="36"/>
      <c r="F2" s="35" t="s">
        <v>6</v>
      </c>
    </row>
    <row r="3" spans="1:6" ht="15.75" x14ac:dyDescent="0.25">
      <c r="A3" s="12" t="s">
        <v>642</v>
      </c>
      <c r="B3" s="13">
        <v>1645000</v>
      </c>
      <c r="C3" s="13">
        <v>1645000</v>
      </c>
      <c r="D3" s="13">
        <v>1645000</v>
      </c>
      <c r="E3" s="36"/>
      <c r="F3" s="18">
        <v>1670000</v>
      </c>
    </row>
    <row r="4" spans="1:6" ht="15.75" x14ac:dyDescent="0.25">
      <c r="A4" s="12" t="s">
        <v>643</v>
      </c>
      <c r="B4" s="13">
        <v>0</v>
      </c>
      <c r="C4" s="13">
        <v>0</v>
      </c>
      <c r="D4" s="18">
        <v>0</v>
      </c>
      <c r="E4" s="36"/>
      <c r="F4" s="18">
        <v>0</v>
      </c>
    </row>
    <row r="5" spans="1:6" ht="15.75" x14ac:dyDescent="0.25">
      <c r="A5" s="12" t="s">
        <v>644</v>
      </c>
      <c r="B5" s="13">
        <v>6000</v>
      </c>
      <c r="C5" s="13">
        <v>8200.32</v>
      </c>
      <c r="D5" s="18">
        <f>8200</f>
        <v>8200</v>
      </c>
      <c r="E5" s="36"/>
      <c r="F5" s="18">
        <v>7000</v>
      </c>
    </row>
    <row r="6" spans="1:6" ht="15.75" x14ac:dyDescent="0.25">
      <c r="A6" s="12" t="s">
        <v>645</v>
      </c>
      <c r="B6" s="13">
        <v>500000</v>
      </c>
      <c r="C6" s="13">
        <v>461827.22</v>
      </c>
      <c r="D6" s="18">
        <v>600000</v>
      </c>
      <c r="E6" s="37"/>
      <c r="F6" s="38">
        <v>575000</v>
      </c>
    </row>
    <row r="7" spans="1:6" ht="15.75" x14ac:dyDescent="0.25">
      <c r="A7" s="12" t="s">
        <v>646</v>
      </c>
      <c r="B7" s="13">
        <v>40000</v>
      </c>
      <c r="C7" s="13">
        <v>35523.06</v>
      </c>
      <c r="D7" s="18">
        <v>40000</v>
      </c>
      <c r="E7" s="36"/>
      <c r="F7" s="18">
        <v>45000</v>
      </c>
    </row>
    <row r="8" spans="1:6" ht="15.75" x14ac:dyDescent="0.25">
      <c r="A8" s="12" t="s">
        <v>647</v>
      </c>
      <c r="B8" s="13">
        <v>42000</v>
      </c>
      <c r="C8" s="13">
        <v>29947</v>
      </c>
      <c r="D8" s="18">
        <v>40000</v>
      </c>
      <c r="E8" s="36"/>
      <c r="F8" s="18">
        <v>40000</v>
      </c>
    </row>
    <row r="9" spans="1:6" ht="15.75" x14ac:dyDescent="0.25">
      <c r="A9" s="12" t="s">
        <v>648</v>
      </c>
      <c r="B9" s="13">
        <v>7000</v>
      </c>
      <c r="C9" s="13">
        <v>5461.75</v>
      </c>
      <c r="D9" s="18">
        <v>7000</v>
      </c>
      <c r="E9" s="36"/>
      <c r="F9" s="18">
        <v>7000</v>
      </c>
    </row>
    <row r="10" spans="1:6" ht="15.75" x14ac:dyDescent="0.25">
      <c r="A10" s="12" t="s">
        <v>649</v>
      </c>
      <c r="B10" s="13">
        <v>100</v>
      </c>
      <c r="C10" s="13">
        <v>145</v>
      </c>
      <c r="D10" s="18">
        <v>200</v>
      </c>
      <c r="E10" s="36"/>
      <c r="F10" s="18">
        <v>100</v>
      </c>
    </row>
    <row r="11" spans="1:6" ht="15.75" x14ac:dyDescent="0.25">
      <c r="A11" s="12" t="s">
        <v>650</v>
      </c>
      <c r="B11" s="13">
        <v>5000</v>
      </c>
      <c r="C11" s="13">
        <v>5550</v>
      </c>
      <c r="D11" s="18">
        <v>6000</v>
      </c>
      <c r="E11" s="36"/>
      <c r="F11" s="18">
        <f>5000+1000</f>
        <v>6000</v>
      </c>
    </row>
    <row r="12" spans="1:6" ht="15.75" x14ac:dyDescent="0.25">
      <c r="A12" s="12" t="s">
        <v>651</v>
      </c>
      <c r="B12" s="13">
        <v>0</v>
      </c>
      <c r="C12" s="13">
        <v>1290</v>
      </c>
      <c r="D12" s="18">
        <v>1290</v>
      </c>
      <c r="E12" s="36" t="s">
        <v>652</v>
      </c>
      <c r="F12" s="18">
        <v>1000</v>
      </c>
    </row>
    <row r="13" spans="1:6" ht="15.75" x14ac:dyDescent="0.25">
      <c r="A13" s="12" t="s">
        <v>653</v>
      </c>
      <c r="B13" s="13">
        <v>1000</v>
      </c>
      <c r="C13" s="13">
        <v>650</v>
      </c>
      <c r="D13" s="18">
        <v>800</v>
      </c>
      <c r="E13" s="36"/>
      <c r="F13" s="18">
        <v>1000</v>
      </c>
    </row>
    <row r="14" spans="1:6" ht="15.75" x14ac:dyDescent="0.25">
      <c r="A14" s="12" t="s">
        <v>654</v>
      </c>
      <c r="B14" s="13">
        <v>4500</v>
      </c>
      <c r="C14" s="13">
        <v>5050</v>
      </c>
      <c r="D14" s="18">
        <v>5500</v>
      </c>
      <c r="E14" s="36"/>
      <c r="F14" s="18">
        <f>1500+1500</f>
        <v>3000</v>
      </c>
    </row>
    <row r="15" spans="1:6" ht="15.75" x14ac:dyDescent="0.25">
      <c r="A15" s="12" t="s">
        <v>655</v>
      </c>
      <c r="B15" s="13">
        <v>0</v>
      </c>
      <c r="C15" s="13">
        <v>0</v>
      </c>
      <c r="D15" s="18">
        <v>0</v>
      </c>
      <c r="E15" s="36" t="s">
        <v>656</v>
      </c>
      <c r="F15" s="18">
        <v>0</v>
      </c>
    </row>
    <row r="16" spans="1:6" ht="15.75" x14ac:dyDescent="0.25">
      <c r="A16" s="12" t="s">
        <v>657</v>
      </c>
      <c r="B16" s="13">
        <v>0</v>
      </c>
      <c r="C16" s="13">
        <v>0</v>
      </c>
      <c r="D16" s="18">
        <v>0</v>
      </c>
      <c r="E16" s="36"/>
      <c r="F16" s="18">
        <v>0</v>
      </c>
    </row>
    <row r="17" spans="1:6" ht="15.75" x14ac:dyDescent="0.25">
      <c r="A17" s="12" t="s">
        <v>658</v>
      </c>
      <c r="B17" s="13">
        <v>4000</v>
      </c>
      <c r="C17" s="13">
        <v>4000</v>
      </c>
      <c r="D17" s="18">
        <v>4000</v>
      </c>
      <c r="E17" s="36" t="s">
        <v>659</v>
      </c>
      <c r="F17" s="18">
        <v>4000</v>
      </c>
    </row>
    <row r="18" spans="1:6" ht="15.75" x14ac:dyDescent="0.25">
      <c r="A18" s="12" t="s">
        <v>660</v>
      </c>
      <c r="B18" s="13">
        <v>95000</v>
      </c>
      <c r="C18" s="13">
        <v>71246.14</v>
      </c>
      <c r="D18" s="18">
        <v>90000</v>
      </c>
      <c r="E18" s="36" t="s">
        <v>661</v>
      </c>
      <c r="F18" s="18">
        <v>75000</v>
      </c>
    </row>
    <row r="19" spans="1:6" ht="15.75" x14ac:dyDescent="0.25">
      <c r="A19" s="12" t="s">
        <v>662</v>
      </c>
      <c r="B19" s="13">
        <v>18450</v>
      </c>
      <c r="C19" s="13">
        <v>13031.48</v>
      </c>
      <c r="D19" s="18">
        <v>17000</v>
      </c>
      <c r="E19" s="36" t="s">
        <v>661</v>
      </c>
      <c r="F19" s="18">
        <v>15000</v>
      </c>
    </row>
    <row r="20" spans="1:6" ht="15.75" x14ac:dyDescent="0.25">
      <c r="A20" s="12" t="s">
        <v>663</v>
      </c>
      <c r="B20" s="13">
        <v>0</v>
      </c>
      <c r="C20" s="13">
        <v>0</v>
      </c>
      <c r="D20" s="18">
        <v>0</v>
      </c>
      <c r="E20" s="36"/>
      <c r="F20" s="18">
        <v>0</v>
      </c>
    </row>
    <row r="21" spans="1:6" ht="15.75" x14ac:dyDescent="0.25">
      <c r="A21" s="12" t="s">
        <v>664</v>
      </c>
      <c r="B21" s="13">
        <v>105000</v>
      </c>
      <c r="C21" s="13">
        <v>86017.47</v>
      </c>
      <c r="D21" s="18">
        <v>105000</v>
      </c>
      <c r="E21" s="36"/>
      <c r="F21" s="18">
        <v>105000</v>
      </c>
    </row>
    <row r="22" spans="1:6" ht="15.75" x14ac:dyDescent="0.25">
      <c r="A22" s="12" t="s">
        <v>665</v>
      </c>
      <c r="B22" s="13">
        <v>24000</v>
      </c>
      <c r="C22" s="13">
        <v>15000</v>
      </c>
      <c r="D22" s="18">
        <v>24000</v>
      </c>
      <c r="E22" s="36" t="s">
        <v>666</v>
      </c>
      <c r="F22" s="18">
        <v>24000</v>
      </c>
    </row>
    <row r="23" spans="1:6" ht="15.75" x14ac:dyDescent="0.25">
      <c r="A23" s="12" t="s">
        <v>667</v>
      </c>
      <c r="B23" s="13">
        <v>35000</v>
      </c>
      <c r="C23" s="13">
        <v>15489.64</v>
      </c>
      <c r="D23" s="18">
        <v>18000</v>
      </c>
      <c r="E23" s="36"/>
      <c r="F23" s="18">
        <v>20000</v>
      </c>
    </row>
    <row r="24" spans="1:6" ht="15.75" x14ac:dyDescent="0.25">
      <c r="A24" s="12" t="s">
        <v>668</v>
      </c>
      <c r="B24" s="13">
        <v>35000</v>
      </c>
      <c r="C24" s="13">
        <v>28516</v>
      </c>
      <c r="D24" s="18">
        <v>32000</v>
      </c>
      <c r="E24" s="36"/>
      <c r="F24" s="18">
        <v>30000</v>
      </c>
    </row>
    <row r="25" spans="1:6" ht="15.75" x14ac:dyDescent="0.25">
      <c r="A25" s="12" t="s">
        <v>669</v>
      </c>
      <c r="B25" s="13">
        <v>0</v>
      </c>
      <c r="C25" s="13">
        <v>0</v>
      </c>
      <c r="D25" s="18">
        <v>0</v>
      </c>
      <c r="E25" s="36"/>
      <c r="F25" s="18">
        <v>0</v>
      </c>
    </row>
    <row r="26" spans="1:6" ht="15.75" x14ac:dyDescent="0.25">
      <c r="A26" s="12" t="s">
        <v>670</v>
      </c>
      <c r="B26" s="13">
        <v>2173</v>
      </c>
      <c r="C26" s="13">
        <v>6036.29</v>
      </c>
      <c r="D26" s="18">
        <v>7500</v>
      </c>
      <c r="E26" s="36"/>
      <c r="F26" s="18">
        <v>6000</v>
      </c>
    </row>
    <row r="27" spans="1:6" ht="15.75" x14ac:dyDescent="0.25">
      <c r="A27" s="12" t="s">
        <v>671</v>
      </c>
      <c r="B27" s="13">
        <v>10000</v>
      </c>
      <c r="C27" s="13">
        <v>5540</v>
      </c>
      <c r="D27" s="18">
        <v>7500</v>
      </c>
      <c r="E27" s="36"/>
      <c r="F27" s="18">
        <v>7500</v>
      </c>
    </row>
    <row r="28" spans="1:6" ht="15.75" x14ac:dyDescent="0.25">
      <c r="A28" s="12" t="s">
        <v>672</v>
      </c>
      <c r="B28" s="13">
        <v>0</v>
      </c>
      <c r="C28" s="13">
        <v>7000</v>
      </c>
      <c r="D28" s="18">
        <v>7000</v>
      </c>
      <c r="E28" s="36"/>
      <c r="F28" s="18">
        <v>0</v>
      </c>
    </row>
    <row r="29" spans="1:6" ht="15.75" x14ac:dyDescent="0.25">
      <c r="A29" s="12" t="s">
        <v>673</v>
      </c>
      <c r="B29" s="13">
        <v>0</v>
      </c>
      <c r="C29" s="13">
        <f>8726.41-2873.45+1602</f>
        <v>7454.96</v>
      </c>
      <c r="D29" s="18">
        <v>6000</v>
      </c>
      <c r="E29" s="36"/>
      <c r="F29" s="18">
        <v>5000</v>
      </c>
    </row>
    <row r="30" spans="1:6" ht="15.75" x14ac:dyDescent="0.25">
      <c r="A30" s="12" t="s">
        <v>674</v>
      </c>
      <c r="B30" s="13">
        <v>0</v>
      </c>
      <c r="C30" s="13">
        <f>4999+725</f>
        <v>5724</v>
      </c>
      <c r="D30" s="18">
        <v>4999</v>
      </c>
      <c r="E30" s="36"/>
      <c r="F30" s="18">
        <v>4999</v>
      </c>
    </row>
    <row r="31" spans="1:6" ht="15.75" x14ac:dyDescent="0.25">
      <c r="A31" s="12" t="s">
        <v>675</v>
      </c>
      <c r="B31" s="13">
        <v>0</v>
      </c>
      <c r="C31" s="13">
        <v>2385</v>
      </c>
      <c r="D31" s="18">
        <v>0</v>
      </c>
      <c r="E31" s="36"/>
      <c r="F31" s="18">
        <v>0</v>
      </c>
    </row>
    <row r="32" spans="1:6" ht="15.75" x14ac:dyDescent="0.25">
      <c r="A32" s="12" t="s">
        <v>676</v>
      </c>
      <c r="B32" s="13">
        <v>0</v>
      </c>
      <c r="C32" s="13">
        <v>0</v>
      </c>
      <c r="D32" s="18">
        <v>0</v>
      </c>
      <c r="E32" s="36"/>
      <c r="F32" s="18">
        <v>0</v>
      </c>
    </row>
    <row r="33" spans="1:6" ht="15.75" x14ac:dyDescent="0.25">
      <c r="A33" s="12" t="s">
        <v>677</v>
      </c>
      <c r="B33" s="13">
        <v>10927</v>
      </c>
      <c r="C33" s="13">
        <v>10927</v>
      </c>
      <c r="D33" s="18">
        <v>10927</v>
      </c>
      <c r="E33" s="36"/>
      <c r="F33" s="18">
        <v>10927</v>
      </c>
    </row>
    <row r="34" spans="1:6" ht="15.75" x14ac:dyDescent="0.25">
      <c r="A34" s="12" t="s">
        <v>678</v>
      </c>
      <c r="B34" s="13">
        <v>0</v>
      </c>
      <c r="C34" s="13">
        <v>4999</v>
      </c>
      <c r="D34" s="18">
        <v>4999</v>
      </c>
      <c r="E34" s="36"/>
      <c r="F34" s="18">
        <v>0</v>
      </c>
    </row>
    <row r="35" spans="1:6" ht="15.75" x14ac:dyDescent="0.25">
      <c r="A35" s="12" t="s">
        <v>679</v>
      </c>
      <c r="B35" s="13">
        <v>40000</v>
      </c>
      <c r="C35" s="13">
        <v>19610.900000000001</v>
      </c>
      <c r="D35" s="18">
        <v>40000</v>
      </c>
      <c r="E35" s="36" t="s">
        <v>680</v>
      </c>
      <c r="F35" s="18">
        <v>40000</v>
      </c>
    </row>
    <row r="36" spans="1:6" ht="15.75" x14ac:dyDescent="0.25">
      <c r="A36" s="12" t="s">
        <v>681</v>
      </c>
      <c r="B36" s="13">
        <v>0</v>
      </c>
      <c r="C36" s="13">
        <v>764</v>
      </c>
      <c r="D36" s="18">
        <v>764</v>
      </c>
      <c r="E36" s="36"/>
      <c r="F36" s="18">
        <v>0</v>
      </c>
    </row>
    <row r="37" spans="1:6" ht="15.75" x14ac:dyDescent="0.25">
      <c r="A37" s="12" t="s">
        <v>682</v>
      </c>
      <c r="B37" s="13">
        <v>1000</v>
      </c>
      <c r="C37" s="13">
        <v>448.68</v>
      </c>
      <c r="D37" s="18">
        <v>750</v>
      </c>
      <c r="E37" s="36"/>
      <c r="F37" s="18">
        <v>750</v>
      </c>
    </row>
    <row r="38" spans="1:6" ht="15.75" x14ac:dyDescent="0.25">
      <c r="A38" s="12" t="s">
        <v>683</v>
      </c>
      <c r="B38" s="13">
        <v>12050</v>
      </c>
      <c r="C38" s="13">
        <v>12050</v>
      </c>
      <c r="D38" s="18">
        <v>12050</v>
      </c>
      <c r="E38" s="36" t="s">
        <v>684</v>
      </c>
      <c r="F38" s="18">
        <v>12320</v>
      </c>
    </row>
    <row r="39" spans="1:6" ht="15.75" x14ac:dyDescent="0.25">
      <c r="A39" s="12" t="s">
        <v>685</v>
      </c>
      <c r="B39" s="13">
        <v>50000</v>
      </c>
      <c r="C39" s="13">
        <v>0</v>
      </c>
      <c r="D39" s="18">
        <v>50000</v>
      </c>
      <c r="E39" s="39" t="s">
        <v>686</v>
      </c>
      <c r="F39" s="18">
        <v>50000</v>
      </c>
    </row>
    <row r="40" spans="1:6" ht="15.75" x14ac:dyDescent="0.25">
      <c r="A40" s="12" t="s">
        <v>687</v>
      </c>
      <c r="B40" s="13">
        <v>23300</v>
      </c>
      <c r="C40" s="13">
        <v>23770</v>
      </c>
      <c r="D40" s="18">
        <v>23770</v>
      </c>
      <c r="E40" s="36"/>
      <c r="F40" s="18">
        <v>23770</v>
      </c>
    </row>
    <row r="41" spans="1:6" ht="15.75" x14ac:dyDescent="0.25">
      <c r="A41" s="30" t="s">
        <v>688</v>
      </c>
      <c r="B41" s="13">
        <v>92500</v>
      </c>
      <c r="C41" s="13">
        <v>0</v>
      </c>
      <c r="D41" s="18">
        <v>92500</v>
      </c>
      <c r="E41" s="36"/>
      <c r="F41" s="18">
        <v>90000</v>
      </c>
    </row>
    <row r="42" spans="1:6" ht="15.75" x14ac:dyDescent="0.25">
      <c r="A42" s="12" t="s">
        <v>689</v>
      </c>
      <c r="B42" s="13">
        <v>0</v>
      </c>
      <c r="C42" s="13">
        <v>0</v>
      </c>
      <c r="D42" s="18">
        <v>0</v>
      </c>
      <c r="E42" s="36"/>
      <c r="F42" s="18">
        <v>0</v>
      </c>
    </row>
    <row r="43" spans="1:6" ht="15.75" x14ac:dyDescent="0.25">
      <c r="A43" s="12" t="s">
        <v>690</v>
      </c>
      <c r="B43" s="13">
        <v>0</v>
      </c>
      <c r="C43" s="13">
        <v>0</v>
      </c>
      <c r="D43" s="18">
        <v>0</v>
      </c>
      <c r="E43" s="36"/>
      <c r="F43" s="18">
        <v>0</v>
      </c>
    </row>
    <row r="44" spans="1:6" ht="15.75" x14ac:dyDescent="0.25">
      <c r="A44" s="12" t="s">
        <v>691</v>
      </c>
      <c r="B44" s="13">
        <v>250000</v>
      </c>
      <c r="C44" s="13">
        <v>0</v>
      </c>
      <c r="D44" s="18">
        <v>0</v>
      </c>
      <c r="E44" s="36" t="s">
        <v>692</v>
      </c>
      <c r="F44" s="40">
        <v>250000</v>
      </c>
    </row>
    <row r="45" spans="1:6" ht="15.75" x14ac:dyDescent="0.25">
      <c r="A45" s="12" t="s">
        <v>691</v>
      </c>
      <c r="B45" s="41">
        <v>210000</v>
      </c>
      <c r="C45" s="41">
        <v>0</v>
      </c>
      <c r="D45" s="42">
        <v>0</v>
      </c>
      <c r="E45" s="36" t="s">
        <v>693</v>
      </c>
      <c r="F45" s="42">
        <v>210000</v>
      </c>
    </row>
    <row r="46" spans="1:6" ht="15.75" x14ac:dyDescent="0.25">
      <c r="A46" s="43" t="s">
        <v>694</v>
      </c>
      <c r="B46" s="24">
        <f>SUM(B3:B45)</f>
        <v>3269000</v>
      </c>
      <c r="C46" s="24">
        <f>SUM(C3:C45)</f>
        <v>2538654.9100000006</v>
      </c>
      <c r="D46" s="24">
        <f>SUM(D3:D45)</f>
        <v>2912749</v>
      </c>
      <c r="E46" s="2"/>
      <c r="F46" s="44">
        <f t="shared" ref="F46" si="0">SUM(F3:F45)</f>
        <v>3339366</v>
      </c>
    </row>
    <row r="47" spans="1:6" ht="15.75" x14ac:dyDescent="0.25">
      <c r="A47" s="12"/>
      <c r="B47" s="8"/>
      <c r="C47" s="8"/>
      <c r="D47" s="8"/>
      <c r="E47" s="36"/>
      <c r="F47" s="8"/>
    </row>
    <row r="48" spans="1:6" ht="15.75" x14ac:dyDescent="0.25">
      <c r="A48" s="12"/>
      <c r="B48" s="8"/>
      <c r="C48" s="8"/>
      <c r="D48" s="8"/>
      <c r="E48" s="36"/>
      <c r="F48" s="8"/>
    </row>
    <row r="49" spans="1:6" ht="21" thickBot="1" x14ac:dyDescent="0.35">
      <c r="A49" s="1" t="s">
        <v>695</v>
      </c>
      <c r="B49" s="27"/>
      <c r="C49" s="27"/>
      <c r="D49" s="27"/>
      <c r="E49" s="2"/>
      <c r="F49" s="27"/>
    </row>
    <row r="50" spans="1:6" ht="79.5" thickBot="1" x14ac:dyDescent="0.3">
      <c r="A50" s="3" t="s">
        <v>2</v>
      </c>
      <c r="B50" s="4" t="str">
        <f>B2</f>
        <v>2025 Budget</v>
      </c>
      <c r="C50" s="4">
        <f>C2</f>
        <v>0</v>
      </c>
      <c r="D50" s="35" t="str">
        <f>D2</f>
        <v>2025 Full Year Estimate</v>
      </c>
      <c r="E50" s="36"/>
      <c r="F50" s="35" t="str">
        <f>F2</f>
        <v>2026 Full Year Estimate</v>
      </c>
    </row>
    <row r="51" spans="1:6" ht="15.75" x14ac:dyDescent="0.25">
      <c r="A51" s="12" t="s">
        <v>696</v>
      </c>
      <c r="B51" s="13">
        <v>500000</v>
      </c>
      <c r="C51" s="13">
        <v>522070.92</v>
      </c>
      <c r="D51" s="18">
        <v>522000</v>
      </c>
      <c r="E51" s="45"/>
      <c r="F51" s="18">
        <v>525000</v>
      </c>
    </row>
    <row r="52" spans="1:6" ht="15.75" x14ac:dyDescent="0.25">
      <c r="A52" s="12" t="s">
        <v>697</v>
      </c>
      <c r="B52" s="13">
        <v>270000</v>
      </c>
      <c r="C52" s="13">
        <v>256637.47</v>
      </c>
      <c r="D52" s="18">
        <v>257000</v>
      </c>
      <c r="E52" s="45"/>
      <c r="F52" s="18">
        <v>255000</v>
      </c>
    </row>
    <row r="53" spans="1:6" ht="15.75" x14ac:dyDescent="0.25">
      <c r="A53" s="12" t="s">
        <v>698</v>
      </c>
      <c r="B53" s="13">
        <v>85000</v>
      </c>
      <c r="C53" s="13">
        <v>100490.59</v>
      </c>
      <c r="D53" s="18">
        <v>101000</v>
      </c>
      <c r="E53" s="39"/>
      <c r="F53" s="18">
        <v>100000</v>
      </c>
    </row>
    <row r="54" spans="1:6" ht="15.75" x14ac:dyDescent="0.25">
      <c r="A54" s="12" t="s">
        <v>699</v>
      </c>
      <c r="B54" s="13">
        <v>1000</v>
      </c>
      <c r="C54" s="13">
        <v>960</v>
      </c>
      <c r="D54" s="18">
        <v>1000</v>
      </c>
      <c r="E54" s="39"/>
      <c r="F54" s="18">
        <v>1000</v>
      </c>
    </row>
    <row r="55" spans="1:6" ht="15.75" x14ac:dyDescent="0.25">
      <c r="A55" s="12" t="s">
        <v>644</v>
      </c>
      <c r="B55" s="13">
        <v>15000</v>
      </c>
      <c r="C55" s="13">
        <v>29438.74</v>
      </c>
      <c r="D55" s="18">
        <v>35000</v>
      </c>
      <c r="E55" s="45"/>
      <c r="F55" s="18">
        <v>25000</v>
      </c>
    </row>
    <row r="56" spans="1:6" ht="15.75" x14ac:dyDescent="0.25">
      <c r="A56" s="12" t="s">
        <v>700</v>
      </c>
      <c r="B56" s="13">
        <v>100000</v>
      </c>
      <c r="C56" s="13">
        <v>134836.74</v>
      </c>
      <c r="D56" s="18">
        <v>135000</v>
      </c>
      <c r="E56" s="45"/>
      <c r="F56" s="46">
        <v>140000</v>
      </c>
    </row>
    <row r="57" spans="1:6" ht="15.75" x14ac:dyDescent="0.25">
      <c r="A57" s="12" t="s">
        <v>701</v>
      </c>
      <c r="B57" s="13">
        <v>30000</v>
      </c>
      <c r="C57" s="13">
        <v>21678.18</v>
      </c>
      <c r="D57" s="18">
        <v>25000</v>
      </c>
      <c r="E57" s="39"/>
      <c r="F57" s="18">
        <v>20000</v>
      </c>
    </row>
    <row r="58" spans="1:6" ht="15.75" x14ac:dyDescent="0.25">
      <c r="A58" s="12" t="s">
        <v>702</v>
      </c>
      <c r="B58" s="13">
        <v>3500</v>
      </c>
      <c r="C58" s="13">
        <v>2782.34</v>
      </c>
      <c r="D58" s="18">
        <v>3600</v>
      </c>
      <c r="E58" s="39"/>
      <c r="F58" s="18">
        <v>3000</v>
      </c>
    </row>
    <row r="59" spans="1:6" ht="15.75" x14ac:dyDescent="0.25">
      <c r="A59" s="12" t="s">
        <v>703</v>
      </c>
      <c r="B59" s="13">
        <v>0</v>
      </c>
      <c r="C59" s="13">
        <v>0</v>
      </c>
      <c r="D59" s="18">
        <v>0</v>
      </c>
      <c r="E59" s="36"/>
      <c r="F59" s="18">
        <v>0</v>
      </c>
    </row>
    <row r="60" spans="1:6" ht="15.75" x14ac:dyDescent="0.25">
      <c r="A60" s="12" t="s">
        <v>670</v>
      </c>
      <c r="B60" s="13">
        <v>7500</v>
      </c>
      <c r="C60" s="13">
        <v>7500</v>
      </c>
      <c r="D60" s="18">
        <v>7500</v>
      </c>
      <c r="E60" s="36" t="s">
        <v>704</v>
      </c>
      <c r="F60" s="18">
        <v>7500</v>
      </c>
    </row>
    <row r="61" spans="1:6" ht="15.75" x14ac:dyDescent="0.25">
      <c r="A61" s="12" t="s">
        <v>705</v>
      </c>
      <c r="B61" s="13">
        <v>0</v>
      </c>
      <c r="C61" s="13">
        <v>0</v>
      </c>
      <c r="D61" s="18">
        <v>0</v>
      </c>
      <c r="E61" s="36"/>
      <c r="F61" s="18">
        <v>0</v>
      </c>
    </row>
    <row r="62" spans="1:6" ht="15.75" x14ac:dyDescent="0.25">
      <c r="A62" s="12" t="s">
        <v>691</v>
      </c>
      <c r="B62" s="41">
        <v>80000</v>
      </c>
      <c r="C62" s="41">
        <v>0</v>
      </c>
      <c r="D62" s="42">
        <v>0</v>
      </c>
      <c r="E62" s="36" t="s">
        <v>692</v>
      </c>
      <c r="F62" s="42">
        <v>80000</v>
      </c>
    </row>
    <row r="63" spans="1:6" ht="15.75" x14ac:dyDescent="0.25">
      <c r="A63" s="43" t="s">
        <v>706</v>
      </c>
      <c r="B63" s="24">
        <f>SUM(B51:B62)</f>
        <v>1092000</v>
      </c>
      <c r="C63" s="24">
        <f>SUM(C51:C62)</f>
        <v>1076394.98</v>
      </c>
      <c r="D63" s="47">
        <f>SUM(D51:D62)</f>
        <v>1087100</v>
      </c>
      <c r="E63" s="2"/>
      <c r="F63" s="44">
        <f t="shared" ref="F63" si="1">SUM(F51:F62)</f>
        <v>1156500</v>
      </c>
    </row>
    <row r="64" spans="1:6" ht="15.75" x14ac:dyDescent="0.25">
      <c r="A64" s="27"/>
      <c r="B64" s="48"/>
      <c r="C64" s="27"/>
      <c r="D64" s="27"/>
      <c r="E64" s="2"/>
      <c r="F64" s="27"/>
    </row>
    <row r="65" spans="1:6" ht="21" thickBot="1" x14ac:dyDescent="0.35">
      <c r="A65" s="1" t="s">
        <v>707</v>
      </c>
      <c r="B65" s="27"/>
      <c r="C65" s="27"/>
      <c r="D65" s="27"/>
      <c r="E65" s="2"/>
      <c r="F65" s="27"/>
    </row>
    <row r="66" spans="1:6" ht="79.5" thickBot="1" x14ac:dyDescent="0.3">
      <c r="A66" s="3" t="s">
        <v>2</v>
      </c>
      <c r="B66" s="4" t="str">
        <f>B2</f>
        <v>2025 Budget</v>
      </c>
      <c r="C66" s="4">
        <f>C2</f>
        <v>0</v>
      </c>
      <c r="D66" s="35" t="str">
        <f>D50</f>
        <v>2025 Full Year Estimate</v>
      </c>
      <c r="E66" s="36"/>
      <c r="F66" s="35" t="str">
        <f>F50</f>
        <v>2026 Full Year Estimate</v>
      </c>
    </row>
    <row r="67" spans="1:6" ht="15.75" x14ac:dyDescent="0.25">
      <c r="A67" s="12" t="s">
        <v>708</v>
      </c>
      <c r="B67" s="13">
        <v>610000</v>
      </c>
      <c r="C67" s="13">
        <v>614754.56999999995</v>
      </c>
      <c r="D67" s="18">
        <v>615000</v>
      </c>
      <c r="E67" s="36" t="s">
        <v>709</v>
      </c>
      <c r="F67" s="18">
        <v>615000</v>
      </c>
    </row>
    <row r="68" spans="1:6" ht="15.75" x14ac:dyDescent="0.25">
      <c r="A68" s="12" t="s">
        <v>644</v>
      </c>
      <c r="B68" s="13">
        <v>9000</v>
      </c>
      <c r="C68" s="13">
        <v>19915.41</v>
      </c>
      <c r="D68" s="18">
        <v>22000</v>
      </c>
      <c r="E68" s="36"/>
      <c r="F68" s="18">
        <f>12000+3000</f>
        <v>15000</v>
      </c>
    </row>
    <row r="69" spans="1:6" ht="15.75" x14ac:dyDescent="0.25">
      <c r="A69" s="12" t="s">
        <v>710</v>
      </c>
      <c r="B69" s="13">
        <v>0</v>
      </c>
      <c r="C69" s="13">
        <v>0</v>
      </c>
      <c r="D69" s="18">
        <v>0</v>
      </c>
      <c r="E69" s="36"/>
      <c r="F69" s="18">
        <v>0</v>
      </c>
    </row>
    <row r="70" spans="1:6" ht="15.75" x14ac:dyDescent="0.25">
      <c r="A70" s="12" t="s">
        <v>711</v>
      </c>
      <c r="B70" s="13">
        <v>133000</v>
      </c>
      <c r="C70" s="13">
        <v>132860</v>
      </c>
      <c r="D70" s="18">
        <v>132860</v>
      </c>
      <c r="E70" s="36" t="s">
        <v>712</v>
      </c>
      <c r="F70" s="18">
        <v>133000</v>
      </c>
    </row>
    <row r="71" spans="1:6" ht="15.75" x14ac:dyDescent="0.25">
      <c r="A71" s="12" t="s">
        <v>713</v>
      </c>
      <c r="B71" s="13">
        <v>30000</v>
      </c>
      <c r="C71" s="13">
        <v>26138.47</v>
      </c>
      <c r="D71" s="18">
        <v>34000</v>
      </c>
      <c r="E71" s="36"/>
      <c r="F71" s="18">
        <v>25000</v>
      </c>
    </row>
    <row r="72" spans="1:6" ht="15.75" x14ac:dyDescent="0.25">
      <c r="A72" s="12" t="s">
        <v>714</v>
      </c>
      <c r="B72" s="13">
        <v>1000</v>
      </c>
      <c r="C72" s="13">
        <v>767.18</v>
      </c>
      <c r="D72" s="18">
        <v>1000</v>
      </c>
      <c r="E72" s="36"/>
      <c r="F72" s="18">
        <v>900</v>
      </c>
    </row>
    <row r="73" spans="1:6" ht="15.75" x14ac:dyDescent="0.25">
      <c r="A73" s="12" t="s">
        <v>715</v>
      </c>
      <c r="B73" s="13">
        <v>500</v>
      </c>
      <c r="C73" s="13">
        <v>398.66</v>
      </c>
      <c r="D73" s="18">
        <v>500</v>
      </c>
      <c r="E73" s="36"/>
      <c r="F73" s="18">
        <v>400</v>
      </c>
    </row>
    <row r="74" spans="1:6" ht="15.75" x14ac:dyDescent="0.25">
      <c r="A74" s="12" t="s">
        <v>670</v>
      </c>
      <c r="B74" s="13">
        <v>0</v>
      </c>
      <c r="C74" s="13">
        <v>13635</v>
      </c>
      <c r="D74" s="18">
        <f>C74</f>
        <v>13635</v>
      </c>
      <c r="E74" s="36" t="s">
        <v>716</v>
      </c>
      <c r="F74" s="18">
        <v>0</v>
      </c>
    </row>
    <row r="75" spans="1:6" ht="15.75" x14ac:dyDescent="0.25">
      <c r="A75" s="12" t="s">
        <v>717</v>
      </c>
      <c r="B75" s="13">
        <v>0</v>
      </c>
      <c r="C75" s="13">
        <v>0</v>
      </c>
      <c r="D75" s="18">
        <v>0</v>
      </c>
      <c r="E75" s="36"/>
      <c r="F75" s="18">
        <v>0</v>
      </c>
    </row>
    <row r="76" spans="1:6" ht="15.75" x14ac:dyDescent="0.25">
      <c r="A76" s="12" t="s">
        <v>718</v>
      </c>
      <c r="B76" s="13">
        <v>199000</v>
      </c>
      <c r="C76" s="13">
        <v>0</v>
      </c>
      <c r="D76" s="18">
        <v>0</v>
      </c>
      <c r="E76" s="36"/>
      <c r="F76" s="18">
        <v>0</v>
      </c>
    </row>
    <row r="77" spans="1:6" ht="15.75" x14ac:dyDescent="0.25">
      <c r="A77" s="12" t="s">
        <v>719</v>
      </c>
      <c r="B77" s="13">
        <v>0</v>
      </c>
      <c r="C77" s="13">
        <v>0</v>
      </c>
      <c r="D77" s="18">
        <v>0</v>
      </c>
      <c r="E77" s="36" t="s">
        <v>720</v>
      </c>
      <c r="F77" s="18">
        <v>0</v>
      </c>
    </row>
    <row r="78" spans="1:6" ht="15.75" x14ac:dyDescent="0.25">
      <c r="A78" s="12" t="s">
        <v>691</v>
      </c>
      <c r="B78" s="41">
        <v>50000</v>
      </c>
      <c r="C78" s="41">
        <v>0</v>
      </c>
      <c r="D78" s="42">
        <v>0</v>
      </c>
      <c r="E78" s="36" t="s">
        <v>692</v>
      </c>
      <c r="F78" s="42">
        <v>50000</v>
      </c>
    </row>
    <row r="79" spans="1:6" ht="15.75" x14ac:dyDescent="0.25">
      <c r="A79" s="43" t="s">
        <v>721</v>
      </c>
      <c r="B79" s="24">
        <f>SUM(B67:B78)</f>
        <v>1032500</v>
      </c>
      <c r="C79" s="24">
        <f>SUM(C67:C78)</f>
        <v>808469.29</v>
      </c>
      <c r="D79" s="24">
        <f>SUM(D67:D78)</f>
        <v>818995</v>
      </c>
      <c r="E79" s="2"/>
      <c r="F79" s="44">
        <f t="shared" ref="F79" si="2">SUM(F67:F78)</f>
        <v>839300</v>
      </c>
    </row>
    <row r="80" spans="1:6" ht="15.75" x14ac:dyDescent="0.25">
      <c r="A80" s="8"/>
      <c r="B80" s="8"/>
      <c r="C80" s="8"/>
      <c r="D80" s="8"/>
      <c r="E80" s="36"/>
      <c r="F80" s="8"/>
    </row>
    <row r="81" spans="1:6" ht="20.25" x14ac:dyDescent="0.3">
      <c r="A81" s="1" t="s">
        <v>722</v>
      </c>
      <c r="B81" s="49"/>
      <c r="C81" s="8"/>
      <c r="D81" s="8"/>
      <c r="E81" s="36"/>
      <c r="F81" s="8"/>
    </row>
    <row r="82" spans="1:6" ht="78.75" x14ac:dyDescent="0.25">
      <c r="A82" s="15" t="s">
        <v>2</v>
      </c>
      <c r="B82" s="4" t="str">
        <f>B2</f>
        <v>2025 Budget</v>
      </c>
      <c r="C82" s="5">
        <f>C2</f>
        <v>0</v>
      </c>
      <c r="D82" s="50" t="str">
        <f>D66</f>
        <v>2025 Full Year Estimate</v>
      </c>
      <c r="E82" s="36"/>
      <c r="F82" s="50" t="str">
        <f>F66</f>
        <v>2026 Full Year Estimate</v>
      </c>
    </row>
    <row r="83" spans="1:6" ht="15.75" x14ac:dyDescent="0.25">
      <c r="A83" s="12" t="s">
        <v>723</v>
      </c>
      <c r="B83" s="13">
        <v>0</v>
      </c>
      <c r="C83" s="13">
        <v>0</v>
      </c>
      <c r="D83" s="18">
        <v>0</v>
      </c>
      <c r="E83" s="36"/>
      <c r="F83" s="51">
        <v>0</v>
      </c>
    </row>
    <row r="84" spans="1:6" ht="15.75" x14ac:dyDescent="0.25">
      <c r="A84" s="12" t="s">
        <v>724</v>
      </c>
      <c r="B84" s="13">
        <v>4750000</v>
      </c>
      <c r="C84" s="13">
        <v>2692247.7</v>
      </c>
      <c r="D84" s="18">
        <v>4000000</v>
      </c>
      <c r="E84" s="36" t="s">
        <v>725</v>
      </c>
      <c r="F84" s="51">
        <v>3000000</v>
      </c>
    </row>
    <row r="85" spans="1:6" ht="15.75" x14ac:dyDescent="0.25">
      <c r="A85" s="12" t="s">
        <v>726</v>
      </c>
      <c r="B85" s="13">
        <v>0</v>
      </c>
      <c r="C85" s="13">
        <v>0</v>
      </c>
      <c r="D85" s="18">
        <v>0</v>
      </c>
      <c r="E85" s="36"/>
      <c r="F85" s="51">
        <v>0</v>
      </c>
    </row>
    <row r="86" spans="1:6" ht="15.75" x14ac:dyDescent="0.25">
      <c r="A86" s="12" t="s">
        <v>727</v>
      </c>
      <c r="B86" s="13">
        <v>0</v>
      </c>
      <c r="C86" s="13">
        <v>0</v>
      </c>
      <c r="D86" s="18">
        <v>0</v>
      </c>
      <c r="E86" s="36"/>
      <c r="F86" s="51">
        <v>0</v>
      </c>
    </row>
    <row r="87" spans="1:6" ht="15.75" x14ac:dyDescent="0.25">
      <c r="A87" s="12" t="s">
        <v>728</v>
      </c>
      <c r="B87" s="13">
        <v>0</v>
      </c>
      <c r="C87" s="13">
        <v>0</v>
      </c>
      <c r="D87" s="18">
        <f t="shared" ref="D87:D90" si="3">SUM(C87-B87)</f>
        <v>0</v>
      </c>
      <c r="E87" s="36"/>
      <c r="F87" s="51">
        <v>0</v>
      </c>
    </row>
    <row r="88" spans="1:6" ht="15.75" x14ac:dyDescent="0.25">
      <c r="A88" s="12" t="s">
        <v>729</v>
      </c>
      <c r="B88" s="13">
        <v>0</v>
      </c>
      <c r="C88" s="13">
        <v>0</v>
      </c>
      <c r="D88" s="18">
        <f t="shared" si="3"/>
        <v>0</v>
      </c>
      <c r="E88" s="36"/>
      <c r="F88" s="51">
        <v>0</v>
      </c>
    </row>
    <row r="89" spans="1:6" ht="15.75" x14ac:dyDescent="0.25">
      <c r="A89" s="12" t="s">
        <v>730</v>
      </c>
      <c r="B89" s="13">
        <v>0</v>
      </c>
      <c r="C89" s="13">
        <v>0</v>
      </c>
      <c r="D89" s="18">
        <v>0</v>
      </c>
      <c r="E89" s="36"/>
      <c r="F89" s="51">
        <v>0</v>
      </c>
    </row>
    <row r="90" spans="1:6" ht="15.75" x14ac:dyDescent="0.25">
      <c r="A90" s="12" t="s">
        <v>731</v>
      </c>
      <c r="B90" s="41">
        <v>0</v>
      </c>
      <c r="C90" s="41">
        <v>0</v>
      </c>
      <c r="D90" s="42">
        <f t="shared" si="3"/>
        <v>0</v>
      </c>
      <c r="E90" s="36"/>
      <c r="F90" s="52">
        <v>0</v>
      </c>
    </row>
    <row r="91" spans="1:6" ht="15.75" x14ac:dyDescent="0.25">
      <c r="A91" s="43" t="s">
        <v>732</v>
      </c>
      <c r="B91" s="47">
        <f>SUM(B83:B90)</f>
        <v>4750000</v>
      </c>
      <c r="C91" s="47">
        <f>SUM(C83:C90)</f>
        <v>2692247.7</v>
      </c>
      <c r="D91" s="47">
        <f>SUM(D83:D90)</f>
        <v>4000000</v>
      </c>
      <c r="E91" s="36"/>
      <c r="F91" s="53">
        <f t="shared" ref="F91" si="4">SUM(F83:F90)</f>
        <v>3000000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Wierzbicki</dc:creator>
  <cp:lastModifiedBy>Colleen Wierzbicki</cp:lastModifiedBy>
  <dcterms:created xsi:type="dcterms:W3CDTF">2025-04-03T15:53:16Z</dcterms:created>
  <dcterms:modified xsi:type="dcterms:W3CDTF">2025-04-03T15:56:18Z</dcterms:modified>
</cp:coreProperties>
</file>